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4" activeTab="6"/>
  </bookViews>
  <sheets>
    <sheet name="I &amp; E Sub Sch. Dt.30-12-22 - F" sheetId="1" r:id="rId1"/>
    <sheet name="Expenditure FY 2021-22" sheetId="2" r:id="rId2"/>
    <sheet name="Expenditure Ex.Salary FY 21-22" sheetId="3" r:id="rId3"/>
    <sheet name="Fixed Asset Schedule FY 2021-22" sheetId="4" r:id="rId4"/>
    <sheet name="Fixed Asset MCE FY 2021-22" sheetId="5" r:id="rId5"/>
    <sheet name="NAAC 4.1.4 FY 2021-22 - Data" sheetId="6" r:id="rId6"/>
    <sheet name="NAAC 4.1.4 FY 2021-22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'I &amp; E Sub Sch. Dt.30-12-22 - F'!$B$4:$H$174</definedName>
    <definedName name="_xlnm._FilterDatabase" localSheetId="5" hidden="1">'NAAC 4.1.4 FY 2021-22 - Data'!$B$3:$C$241</definedName>
  </definedNames>
  <calcPr calcId="152511"/>
</workbook>
</file>

<file path=xl/calcChain.xml><?xml version="1.0" encoding="utf-8"?>
<calcChain xmlns="http://schemas.openxmlformats.org/spreadsheetml/2006/main">
  <c r="E241" i="6" l="1"/>
  <c r="M242" i="6"/>
  <c r="L241" i="6"/>
  <c r="M241" i="6" s="1"/>
  <c r="N241" i="6" s="1"/>
  <c r="I114" i="6" l="1"/>
  <c r="I110" i="6"/>
  <c r="I105" i="6"/>
  <c r="I34" i="6"/>
  <c r="I32" i="6"/>
  <c r="I31" i="6"/>
  <c r="I30" i="6"/>
  <c r="I29" i="6"/>
  <c r="I28" i="6"/>
  <c r="I27" i="6"/>
  <c r="I24" i="6"/>
  <c r="I23" i="6"/>
  <c r="I22" i="6"/>
  <c r="I20" i="6"/>
  <c r="I19" i="6"/>
  <c r="I18" i="6"/>
  <c r="I16" i="6"/>
  <c r="I14" i="6"/>
  <c r="I11" i="6"/>
  <c r="I10" i="6"/>
  <c r="I9" i="6"/>
  <c r="I7" i="6"/>
  <c r="I6" i="6"/>
  <c r="I5" i="6"/>
  <c r="H106" i="6"/>
  <c r="H93" i="6"/>
  <c r="H41" i="6"/>
  <c r="H42" i="6"/>
  <c r="H43" i="6"/>
  <c r="H44" i="6"/>
  <c r="H45" i="6"/>
  <c r="H46" i="6"/>
  <c r="H47" i="6"/>
  <c r="H48" i="6"/>
  <c r="H50" i="6"/>
  <c r="H51" i="6"/>
  <c r="H52" i="6"/>
  <c r="H53" i="6"/>
  <c r="H55" i="6"/>
  <c r="H56" i="6"/>
  <c r="H57" i="6"/>
  <c r="H58" i="6"/>
  <c r="H59" i="6"/>
  <c r="H60" i="6"/>
  <c r="H61" i="6"/>
  <c r="H64" i="6"/>
  <c r="H66" i="6"/>
  <c r="H40" i="6"/>
  <c r="G251" i="6"/>
  <c r="F132" i="6"/>
  <c r="E132" i="6"/>
  <c r="G128" i="6"/>
  <c r="G129" i="6"/>
  <c r="G127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98" i="6"/>
  <c r="G93" i="6"/>
  <c r="G94" i="6"/>
  <c r="G92" i="6"/>
  <c r="G82" i="6"/>
  <c r="G83" i="6"/>
  <c r="G84" i="6"/>
  <c r="G85" i="6"/>
  <c r="G86" i="6"/>
  <c r="G87" i="6"/>
  <c r="G88" i="6"/>
  <c r="G81" i="6"/>
  <c r="G72" i="6"/>
  <c r="G73" i="6"/>
  <c r="G74" i="6"/>
  <c r="G75" i="6"/>
  <c r="G71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40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5" i="6"/>
  <c r="G249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136" i="6"/>
  <c r="F249" i="6"/>
  <c r="C251" i="6"/>
  <c r="C249" i="6"/>
  <c r="G241" i="6"/>
  <c r="H241" i="6"/>
  <c r="I241" i="6"/>
  <c r="C241" i="6"/>
  <c r="C246" i="6" s="1"/>
  <c r="N111" i="5"/>
  <c r="C125" i="6"/>
  <c r="C95" i="6"/>
  <c r="C89" i="6"/>
  <c r="C78" i="6"/>
  <c r="C68" i="6"/>
  <c r="F59" i="5"/>
  <c r="F44" i="5"/>
  <c r="G13" i="5"/>
  <c r="F7" i="5"/>
  <c r="F109" i="5"/>
  <c r="P109" i="5" s="1"/>
  <c r="G114" i="5"/>
  <c r="L117" i="5"/>
  <c r="K117" i="5"/>
  <c r="J117" i="5"/>
  <c r="I117" i="5"/>
  <c r="H117" i="5"/>
  <c r="G117" i="5"/>
  <c r="F117" i="5"/>
  <c r="E117" i="5"/>
  <c r="I111" i="5"/>
  <c r="H111" i="5"/>
  <c r="E111" i="5"/>
  <c r="P110" i="5"/>
  <c r="K109" i="5"/>
  <c r="J109" i="5"/>
  <c r="P108" i="5"/>
  <c r="K108" i="5"/>
  <c r="J108" i="5"/>
  <c r="L108" i="5" s="1"/>
  <c r="P107" i="5"/>
  <c r="K107" i="5"/>
  <c r="J107" i="5"/>
  <c r="L107" i="5" s="1"/>
  <c r="P106" i="5"/>
  <c r="K106" i="5"/>
  <c r="J106" i="5"/>
  <c r="P105" i="5"/>
  <c r="K105" i="5"/>
  <c r="J105" i="5"/>
  <c r="P104" i="5"/>
  <c r="K104" i="5"/>
  <c r="J104" i="5"/>
  <c r="L104" i="5" s="1"/>
  <c r="P103" i="5"/>
  <c r="K103" i="5"/>
  <c r="J103" i="5"/>
  <c r="L103" i="5" s="1"/>
  <c r="P102" i="5"/>
  <c r="K102" i="5"/>
  <c r="J102" i="5"/>
  <c r="P101" i="5"/>
  <c r="K101" i="5"/>
  <c r="J101" i="5"/>
  <c r="P100" i="5"/>
  <c r="K100" i="5"/>
  <c r="J100" i="5"/>
  <c r="L100" i="5" s="1"/>
  <c r="P99" i="5"/>
  <c r="K99" i="5"/>
  <c r="J99" i="5"/>
  <c r="L99" i="5" s="1"/>
  <c r="P98" i="5"/>
  <c r="K98" i="5"/>
  <c r="J98" i="5"/>
  <c r="P97" i="5"/>
  <c r="K97" i="5"/>
  <c r="J97" i="5"/>
  <c r="P96" i="5"/>
  <c r="K96" i="5"/>
  <c r="J96" i="5"/>
  <c r="L96" i="5" s="1"/>
  <c r="P95" i="5"/>
  <c r="K95" i="5"/>
  <c r="J95" i="5"/>
  <c r="P94" i="5"/>
  <c r="K94" i="5"/>
  <c r="J94" i="5"/>
  <c r="P93" i="5"/>
  <c r="K93" i="5"/>
  <c r="J93" i="5"/>
  <c r="P92" i="5"/>
  <c r="K92" i="5"/>
  <c r="J92" i="5"/>
  <c r="L92" i="5" s="1"/>
  <c r="P91" i="5"/>
  <c r="K91" i="5"/>
  <c r="J91" i="5"/>
  <c r="L91" i="5" s="1"/>
  <c r="P90" i="5"/>
  <c r="K90" i="5"/>
  <c r="J90" i="5"/>
  <c r="P89" i="5"/>
  <c r="K89" i="5"/>
  <c r="J89" i="5"/>
  <c r="P88" i="5"/>
  <c r="K88" i="5"/>
  <c r="J88" i="5"/>
  <c r="L88" i="5" s="1"/>
  <c r="P87" i="5"/>
  <c r="K87" i="5"/>
  <c r="J87" i="5"/>
  <c r="L87" i="5" s="1"/>
  <c r="P86" i="5"/>
  <c r="K86" i="5"/>
  <c r="J86" i="5"/>
  <c r="P85" i="5"/>
  <c r="K85" i="5"/>
  <c r="J85" i="5"/>
  <c r="P84" i="5"/>
  <c r="K84" i="5"/>
  <c r="J84" i="5"/>
  <c r="L84" i="5" s="1"/>
  <c r="P83" i="5"/>
  <c r="K83" i="5"/>
  <c r="J83" i="5"/>
  <c r="L83" i="5" s="1"/>
  <c r="P82" i="5"/>
  <c r="K82" i="5"/>
  <c r="J82" i="5"/>
  <c r="P81" i="5"/>
  <c r="K81" i="5"/>
  <c r="J81" i="5"/>
  <c r="P80" i="5"/>
  <c r="K80" i="5"/>
  <c r="J80" i="5"/>
  <c r="L80" i="5" s="1"/>
  <c r="P79" i="5"/>
  <c r="K79" i="5"/>
  <c r="J79" i="5"/>
  <c r="L79" i="5" s="1"/>
  <c r="P78" i="5"/>
  <c r="K78" i="5"/>
  <c r="J78" i="5"/>
  <c r="P77" i="5"/>
  <c r="K77" i="5"/>
  <c r="L77" i="5" s="1"/>
  <c r="J77" i="5"/>
  <c r="P76" i="5"/>
  <c r="K76" i="5"/>
  <c r="J76" i="5"/>
  <c r="P75" i="5"/>
  <c r="K75" i="5"/>
  <c r="J75" i="5"/>
  <c r="P74" i="5"/>
  <c r="K74" i="5"/>
  <c r="J74" i="5"/>
  <c r="P73" i="5"/>
  <c r="K73" i="5"/>
  <c r="L73" i="5" s="1"/>
  <c r="J73" i="5"/>
  <c r="P72" i="5"/>
  <c r="K72" i="5"/>
  <c r="J72" i="5"/>
  <c r="P71" i="5"/>
  <c r="K71" i="5"/>
  <c r="J71" i="5"/>
  <c r="P70" i="5"/>
  <c r="K70" i="5"/>
  <c r="J70" i="5"/>
  <c r="P69" i="5"/>
  <c r="K69" i="5"/>
  <c r="L69" i="5" s="1"/>
  <c r="J69" i="5"/>
  <c r="P68" i="5"/>
  <c r="K68" i="5"/>
  <c r="J68" i="5"/>
  <c r="P67" i="5"/>
  <c r="K67" i="5"/>
  <c r="J67" i="5"/>
  <c r="P66" i="5"/>
  <c r="K66" i="5"/>
  <c r="J66" i="5"/>
  <c r="P65" i="5"/>
  <c r="K65" i="5"/>
  <c r="L65" i="5" s="1"/>
  <c r="J65" i="5"/>
  <c r="P64" i="5"/>
  <c r="K64" i="5"/>
  <c r="J64" i="5"/>
  <c r="P63" i="5"/>
  <c r="K63" i="5"/>
  <c r="J63" i="5"/>
  <c r="P62" i="5"/>
  <c r="K62" i="5"/>
  <c r="J62" i="5"/>
  <c r="P61" i="5"/>
  <c r="K61" i="5"/>
  <c r="L61" i="5" s="1"/>
  <c r="J61" i="5"/>
  <c r="P60" i="5"/>
  <c r="K60" i="5"/>
  <c r="J60" i="5"/>
  <c r="P59" i="5"/>
  <c r="K59" i="5"/>
  <c r="J59" i="5"/>
  <c r="P58" i="5"/>
  <c r="K58" i="5"/>
  <c r="J58" i="5"/>
  <c r="P57" i="5"/>
  <c r="K57" i="5"/>
  <c r="L57" i="5" s="1"/>
  <c r="J57" i="5"/>
  <c r="P56" i="5"/>
  <c r="K56" i="5"/>
  <c r="J56" i="5"/>
  <c r="P55" i="5"/>
  <c r="K55" i="5"/>
  <c r="J55" i="5"/>
  <c r="P54" i="5"/>
  <c r="K54" i="5"/>
  <c r="J54" i="5"/>
  <c r="P53" i="5"/>
  <c r="K53" i="5"/>
  <c r="L53" i="5" s="1"/>
  <c r="J53" i="5"/>
  <c r="P52" i="5"/>
  <c r="K52" i="5"/>
  <c r="J52" i="5"/>
  <c r="P51" i="5"/>
  <c r="K51" i="5"/>
  <c r="J51" i="5"/>
  <c r="P50" i="5"/>
  <c r="K50" i="5"/>
  <c r="J50" i="5"/>
  <c r="P49" i="5"/>
  <c r="K49" i="5"/>
  <c r="L49" i="5" s="1"/>
  <c r="J49" i="5"/>
  <c r="P48" i="5"/>
  <c r="K48" i="5"/>
  <c r="J48" i="5"/>
  <c r="P47" i="5"/>
  <c r="K47" i="5"/>
  <c r="J47" i="5"/>
  <c r="P46" i="5"/>
  <c r="K46" i="5"/>
  <c r="J46" i="5"/>
  <c r="L46" i="5" s="1"/>
  <c r="P45" i="5"/>
  <c r="K45" i="5"/>
  <c r="J45" i="5"/>
  <c r="P44" i="5"/>
  <c r="K44" i="5"/>
  <c r="J44" i="5"/>
  <c r="L44" i="5" s="1"/>
  <c r="P43" i="5"/>
  <c r="K43" i="5"/>
  <c r="J43" i="5"/>
  <c r="P42" i="5"/>
  <c r="K42" i="5"/>
  <c r="J42" i="5"/>
  <c r="L42" i="5" s="1"/>
  <c r="P41" i="5"/>
  <c r="K41" i="5"/>
  <c r="J41" i="5"/>
  <c r="P40" i="5"/>
  <c r="K40" i="5"/>
  <c r="J40" i="5"/>
  <c r="L40" i="5" s="1"/>
  <c r="P39" i="5"/>
  <c r="K39" i="5"/>
  <c r="J39" i="5"/>
  <c r="P38" i="5"/>
  <c r="K38" i="5"/>
  <c r="J38" i="5"/>
  <c r="L38" i="5" s="1"/>
  <c r="P37" i="5"/>
  <c r="K37" i="5"/>
  <c r="J37" i="5"/>
  <c r="P36" i="5"/>
  <c r="K36" i="5"/>
  <c r="J36" i="5"/>
  <c r="L36" i="5" s="1"/>
  <c r="P35" i="5"/>
  <c r="K35" i="5"/>
  <c r="J35" i="5"/>
  <c r="P34" i="5"/>
  <c r="K34" i="5"/>
  <c r="J34" i="5"/>
  <c r="P33" i="5"/>
  <c r="K33" i="5"/>
  <c r="J33" i="5"/>
  <c r="P32" i="5"/>
  <c r="K32" i="5"/>
  <c r="J32" i="5"/>
  <c r="L32" i="5" s="1"/>
  <c r="P31" i="5"/>
  <c r="K31" i="5"/>
  <c r="J31" i="5"/>
  <c r="P30" i="5"/>
  <c r="K30" i="5"/>
  <c r="J30" i="5"/>
  <c r="L30" i="5" s="1"/>
  <c r="P29" i="5"/>
  <c r="K29" i="5"/>
  <c r="J29" i="5"/>
  <c r="P28" i="5"/>
  <c r="K28" i="5"/>
  <c r="J28" i="5"/>
  <c r="L28" i="5" s="1"/>
  <c r="P27" i="5"/>
  <c r="K27" i="5"/>
  <c r="J27" i="5"/>
  <c r="P26" i="5"/>
  <c r="K26" i="5"/>
  <c r="J26" i="5"/>
  <c r="L26" i="5" s="1"/>
  <c r="P25" i="5"/>
  <c r="K25" i="5"/>
  <c r="J25" i="5"/>
  <c r="P24" i="5"/>
  <c r="K24" i="5"/>
  <c r="J24" i="5"/>
  <c r="L24" i="5" s="1"/>
  <c r="P23" i="5"/>
  <c r="K23" i="5"/>
  <c r="J23" i="5"/>
  <c r="P22" i="5"/>
  <c r="K22" i="5"/>
  <c r="J22" i="5"/>
  <c r="L22" i="5" s="1"/>
  <c r="P21" i="5"/>
  <c r="K21" i="5"/>
  <c r="J21" i="5"/>
  <c r="P20" i="5"/>
  <c r="K20" i="5"/>
  <c r="J20" i="5"/>
  <c r="L20" i="5" s="1"/>
  <c r="P19" i="5"/>
  <c r="K19" i="5"/>
  <c r="J19" i="5"/>
  <c r="P18" i="5"/>
  <c r="K18" i="5"/>
  <c r="J18" i="5"/>
  <c r="L18" i="5" s="1"/>
  <c r="P17" i="5"/>
  <c r="K17" i="5"/>
  <c r="J17" i="5"/>
  <c r="P16" i="5"/>
  <c r="K16" i="5"/>
  <c r="J16" i="5"/>
  <c r="L16" i="5" s="1"/>
  <c r="P15" i="5"/>
  <c r="K15" i="5"/>
  <c r="J15" i="5"/>
  <c r="P14" i="5"/>
  <c r="K14" i="5"/>
  <c r="J14" i="5"/>
  <c r="L14" i="5" s="1"/>
  <c r="F13" i="5"/>
  <c r="F111" i="5" s="1"/>
  <c r="P12" i="5"/>
  <c r="K12" i="5"/>
  <c r="J12" i="5"/>
  <c r="P11" i="5"/>
  <c r="K11" i="5"/>
  <c r="J11" i="5"/>
  <c r="G10" i="5"/>
  <c r="J10" i="5" s="1"/>
  <c r="P9" i="5"/>
  <c r="K9" i="5"/>
  <c r="J9" i="5"/>
  <c r="P8" i="5"/>
  <c r="K8" i="5"/>
  <c r="J8" i="5"/>
  <c r="P7" i="5"/>
  <c r="K7" i="5"/>
  <c r="J7" i="5"/>
  <c r="L7" i="5" s="1"/>
  <c r="P6" i="5"/>
  <c r="K6" i="5"/>
  <c r="J6" i="5"/>
  <c r="P5" i="5"/>
  <c r="K5" i="5"/>
  <c r="J5" i="5"/>
  <c r="L5" i="5" s="1"/>
  <c r="P114" i="4"/>
  <c r="P113" i="4"/>
  <c r="E243" i="6" l="1"/>
  <c r="C11" i="7" s="1"/>
  <c r="F241" i="6"/>
  <c r="F243" i="6" s="1"/>
  <c r="F250" i="6" s="1"/>
  <c r="G132" i="6"/>
  <c r="G250" i="6" s="1"/>
  <c r="G252" i="6" s="1"/>
  <c r="C132" i="6"/>
  <c r="C243" i="6" s="1"/>
  <c r="I132" i="6"/>
  <c r="I243" i="6" s="1"/>
  <c r="H132" i="6"/>
  <c r="H243" i="6" s="1"/>
  <c r="H118" i="5"/>
  <c r="L95" i="5"/>
  <c r="L9" i="5"/>
  <c r="L6" i="5"/>
  <c r="L12" i="5"/>
  <c r="L34" i="5"/>
  <c r="L47" i="5"/>
  <c r="L51" i="5"/>
  <c r="L55" i="5"/>
  <c r="L59" i="5"/>
  <c r="L63" i="5"/>
  <c r="L67" i="5"/>
  <c r="L71" i="5"/>
  <c r="L75" i="5"/>
  <c r="L82" i="5"/>
  <c r="L86" i="5"/>
  <c r="L90" i="5"/>
  <c r="L94" i="5"/>
  <c r="L98" i="5"/>
  <c r="L102" i="5"/>
  <c r="L106" i="5"/>
  <c r="L8" i="5"/>
  <c r="L81" i="5"/>
  <c r="L85" i="5"/>
  <c r="L89" i="5"/>
  <c r="L93" i="5"/>
  <c r="L97" i="5"/>
  <c r="L101" i="5"/>
  <c r="L105" i="5"/>
  <c r="L109" i="5"/>
  <c r="K10" i="5"/>
  <c r="L10" i="5" s="1"/>
  <c r="K13" i="5"/>
  <c r="L15" i="5"/>
  <c r="L19" i="5"/>
  <c r="L23" i="5"/>
  <c r="L27" i="5"/>
  <c r="L31" i="5"/>
  <c r="L35" i="5"/>
  <c r="L39" i="5"/>
  <c r="L43" i="5"/>
  <c r="L48" i="5"/>
  <c r="L52" i="5"/>
  <c r="L56" i="5"/>
  <c r="L60" i="5"/>
  <c r="L64" i="5"/>
  <c r="L68" i="5"/>
  <c r="L72" i="5"/>
  <c r="L76" i="5"/>
  <c r="E118" i="5"/>
  <c r="I118" i="5"/>
  <c r="L11" i="5"/>
  <c r="L17" i="5"/>
  <c r="L21" i="5"/>
  <c r="L25" i="5"/>
  <c r="L29" i="5"/>
  <c r="L33" i="5"/>
  <c r="L37" i="5"/>
  <c r="L41" i="5"/>
  <c r="L45" i="5"/>
  <c r="L50" i="5"/>
  <c r="L54" i="5"/>
  <c r="L58" i="5"/>
  <c r="L62" i="5"/>
  <c r="L66" i="5"/>
  <c r="L70" i="5"/>
  <c r="L74" i="5"/>
  <c r="L78" i="5"/>
  <c r="F118" i="5"/>
  <c r="P13" i="5"/>
  <c r="G111" i="5"/>
  <c r="G118" i="5" s="1"/>
  <c r="J13" i="5"/>
  <c r="P10" i="5"/>
  <c r="P111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5" i="4"/>
  <c r="N111" i="4"/>
  <c r="C3" i="7" l="1"/>
  <c r="C12" i="7" s="1"/>
  <c r="D3" i="7"/>
  <c r="L3" i="7" s="1"/>
  <c r="D11" i="7"/>
  <c r="C245" i="6"/>
  <c r="C247" i="6" s="1"/>
  <c r="C250" i="6" s="1"/>
  <c r="C252" i="6" s="1"/>
  <c r="G243" i="6"/>
  <c r="E3" i="7" s="1"/>
  <c r="G3" i="7"/>
  <c r="G11" i="7"/>
  <c r="F11" i="7"/>
  <c r="F3" i="7"/>
  <c r="N3" i="7" s="1"/>
  <c r="L13" i="5"/>
  <c r="G113" i="5"/>
  <c r="G115" i="5" s="1"/>
  <c r="P111" i="5"/>
  <c r="K111" i="5"/>
  <c r="K118" i="5" s="1"/>
  <c r="L111" i="5"/>
  <c r="L118" i="5" s="1"/>
  <c r="J111" i="5"/>
  <c r="K3" i="7" l="1"/>
  <c r="D12" i="7"/>
  <c r="E11" i="7"/>
  <c r="E12" i="7" s="1"/>
  <c r="F12" i="7"/>
  <c r="M3" i="7"/>
  <c r="G12" i="7"/>
  <c r="O3" i="7"/>
  <c r="J118" i="5"/>
  <c r="E113" i="4"/>
  <c r="F113" i="4"/>
  <c r="G113" i="4"/>
  <c r="H113" i="4"/>
  <c r="I113" i="4"/>
  <c r="J113" i="4"/>
  <c r="K113" i="4"/>
  <c r="L113" i="4"/>
  <c r="F127" i="4"/>
  <c r="E127" i="4"/>
  <c r="J126" i="4"/>
  <c r="J124" i="4"/>
  <c r="J123" i="4"/>
  <c r="J122" i="4"/>
  <c r="I111" i="4"/>
  <c r="I114" i="4" s="1"/>
  <c r="H111" i="4"/>
  <c r="H114" i="4" s="1"/>
  <c r="E111" i="4"/>
  <c r="E114" i="4" s="1"/>
  <c r="K109" i="4"/>
  <c r="J109" i="4"/>
  <c r="K108" i="4"/>
  <c r="J108" i="4"/>
  <c r="K107" i="4"/>
  <c r="J107" i="4"/>
  <c r="K106" i="4"/>
  <c r="J106" i="4"/>
  <c r="K105" i="4"/>
  <c r="L105" i="4" s="1"/>
  <c r="J105" i="4"/>
  <c r="K104" i="4"/>
  <c r="J104" i="4"/>
  <c r="K103" i="4"/>
  <c r="J103" i="4"/>
  <c r="K102" i="4"/>
  <c r="J102" i="4"/>
  <c r="L102" i="4" s="1"/>
  <c r="L101" i="4"/>
  <c r="K101" i="4"/>
  <c r="J101" i="4"/>
  <c r="K100" i="4"/>
  <c r="J100" i="4"/>
  <c r="K99" i="4"/>
  <c r="J99" i="4"/>
  <c r="K98" i="4"/>
  <c r="J98" i="4"/>
  <c r="L98" i="4" s="1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L89" i="4" s="1"/>
  <c r="J89" i="4"/>
  <c r="K88" i="4"/>
  <c r="J88" i="4"/>
  <c r="K87" i="4"/>
  <c r="J87" i="4"/>
  <c r="K86" i="4"/>
  <c r="J86" i="4"/>
  <c r="L86" i="4" s="1"/>
  <c r="K85" i="4"/>
  <c r="J85" i="4"/>
  <c r="L85" i="4" s="1"/>
  <c r="K84" i="4"/>
  <c r="J84" i="4"/>
  <c r="K83" i="4"/>
  <c r="J83" i="4"/>
  <c r="L83" i="4" s="1"/>
  <c r="K82" i="4"/>
  <c r="J82" i="4"/>
  <c r="K81" i="4"/>
  <c r="J81" i="4"/>
  <c r="L81" i="4" s="1"/>
  <c r="K80" i="4"/>
  <c r="L80" i="4" s="1"/>
  <c r="J80" i="4"/>
  <c r="K79" i="4"/>
  <c r="J79" i="4"/>
  <c r="L79" i="4" s="1"/>
  <c r="K78" i="4"/>
  <c r="J78" i="4"/>
  <c r="K77" i="4"/>
  <c r="J77" i="4"/>
  <c r="L77" i="4" s="1"/>
  <c r="K76" i="4"/>
  <c r="L76" i="4" s="1"/>
  <c r="J76" i="4"/>
  <c r="K75" i="4"/>
  <c r="J75" i="4"/>
  <c r="L75" i="4" s="1"/>
  <c r="K74" i="4"/>
  <c r="J74" i="4"/>
  <c r="K73" i="4"/>
  <c r="J73" i="4"/>
  <c r="L73" i="4" s="1"/>
  <c r="K72" i="4"/>
  <c r="J72" i="4"/>
  <c r="K71" i="4"/>
  <c r="J71" i="4"/>
  <c r="K70" i="4"/>
  <c r="J70" i="4"/>
  <c r="K69" i="4"/>
  <c r="J69" i="4"/>
  <c r="K68" i="4"/>
  <c r="J68" i="4"/>
  <c r="K67" i="4"/>
  <c r="J67" i="4"/>
  <c r="L67" i="4" s="1"/>
  <c r="K66" i="4"/>
  <c r="J66" i="4"/>
  <c r="K65" i="4"/>
  <c r="J65" i="4"/>
  <c r="L65" i="4" s="1"/>
  <c r="K64" i="4"/>
  <c r="J64" i="4"/>
  <c r="K63" i="4"/>
  <c r="J63" i="4"/>
  <c r="L63" i="4" s="1"/>
  <c r="K62" i="4"/>
  <c r="L62" i="4" s="1"/>
  <c r="J62" i="4"/>
  <c r="K61" i="4"/>
  <c r="J61" i="4"/>
  <c r="L61" i="4" s="1"/>
  <c r="K60" i="4"/>
  <c r="J60" i="4"/>
  <c r="K59" i="4"/>
  <c r="J59" i="4"/>
  <c r="L59" i="4" s="1"/>
  <c r="K58" i="4"/>
  <c r="L58" i="4" s="1"/>
  <c r="J58" i="4"/>
  <c r="K57" i="4"/>
  <c r="J57" i="4"/>
  <c r="L57" i="4" s="1"/>
  <c r="K56" i="4"/>
  <c r="J56" i="4"/>
  <c r="K55" i="4"/>
  <c r="J55" i="4"/>
  <c r="K54" i="4"/>
  <c r="J54" i="4"/>
  <c r="K53" i="4"/>
  <c r="J53" i="4"/>
  <c r="K52" i="4"/>
  <c r="J52" i="4"/>
  <c r="K51" i="4"/>
  <c r="L51" i="4" s="1"/>
  <c r="J51" i="4"/>
  <c r="K50" i="4"/>
  <c r="J50" i="4"/>
  <c r="K49" i="4"/>
  <c r="J49" i="4"/>
  <c r="K48" i="4"/>
  <c r="J48" i="4"/>
  <c r="L48" i="4" s="1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L39" i="4" s="1"/>
  <c r="J39" i="4"/>
  <c r="K38" i="4"/>
  <c r="J38" i="4"/>
  <c r="K37" i="4"/>
  <c r="J37" i="4"/>
  <c r="K36" i="4"/>
  <c r="J36" i="4"/>
  <c r="L36" i="4" s="1"/>
  <c r="L35" i="4"/>
  <c r="K35" i="4"/>
  <c r="J35" i="4"/>
  <c r="K34" i="4"/>
  <c r="J34" i="4"/>
  <c r="K33" i="4"/>
  <c r="J33" i="4"/>
  <c r="K32" i="4"/>
  <c r="J32" i="4"/>
  <c r="L32" i="4" s="1"/>
  <c r="K31" i="4"/>
  <c r="J31" i="4"/>
  <c r="K30" i="4"/>
  <c r="J30" i="4"/>
  <c r="K29" i="4"/>
  <c r="J29" i="4"/>
  <c r="K28" i="4"/>
  <c r="J28" i="4"/>
  <c r="K27" i="4"/>
  <c r="J27" i="4"/>
  <c r="K26" i="4"/>
  <c r="J26" i="4"/>
  <c r="L26" i="4" s="1"/>
  <c r="K25" i="4"/>
  <c r="L25" i="4" s="1"/>
  <c r="J25" i="4"/>
  <c r="K24" i="4"/>
  <c r="J24" i="4"/>
  <c r="K23" i="4"/>
  <c r="J23" i="4"/>
  <c r="K22" i="4"/>
  <c r="J22" i="4"/>
  <c r="K21" i="4"/>
  <c r="J21" i="4"/>
  <c r="L21" i="4" s="1"/>
  <c r="K20" i="4"/>
  <c r="J20" i="4"/>
  <c r="K19" i="4"/>
  <c r="J19" i="4"/>
  <c r="L19" i="4" s="1"/>
  <c r="K18" i="4"/>
  <c r="J18" i="4"/>
  <c r="K17" i="4"/>
  <c r="J17" i="4"/>
  <c r="L17" i="4" s="1"/>
  <c r="K16" i="4"/>
  <c r="J16" i="4"/>
  <c r="K15" i="4"/>
  <c r="J15" i="4"/>
  <c r="L15" i="4" s="1"/>
  <c r="K14" i="4"/>
  <c r="J14" i="4"/>
  <c r="G13" i="4"/>
  <c r="F13" i="4"/>
  <c r="F111" i="4" s="1"/>
  <c r="K12" i="4"/>
  <c r="J12" i="4"/>
  <c r="K11" i="4"/>
  <c r="J11" i="4"/>
  <c r="L11" i="4" s="1"/>
  <c r="G10" i="4"/>
  <c r="G111" i="4" s="1"/>
  <c r="G114" i="4" s="1"/>
  <c r="K9" i="4"/>
  <c r="J9" i="4"/>
  <c r="K8" i="4"/>
  <c r="J8" i="4"/>
  <c r="K7" i="4"/>
  <c r="J7" i="4"/>
  <c r="K6" i="4"/>
  <c r="J6" i="4"/>
  <c r="K5" i="4"/>
  <c r="J5" i="4"/>
  <c r="L8" i="4" l="1"/>
  <c r="F114" i="4"/>
  <c r="L30" i="4"/>
  <c r="L55" i="4"/>
  <c r="L92" i="4"/>
  <c r="L96" i="4"/>
  <c r="L5" i="4"/>
  <c r="L7" i="4"/>
  <c r="L9" i="4"/>
  <c r="L27" i="4"/>
  <c r="L31" i="4"/>
  <c r="L33" i="4"/>
  <c r="L42" i="4"/>
  <c r="L46" i="4"/>
  <c r="L52" i="4"/>
  <c r="L64" i="4"/>
  <c r="L71" i="4"/>
  <c r="L91" i="4"/>
  <c r="L93" i="4"/>
  <c r="L95" i="4"/>
  <c r="L97" i="4"/>
  <c r="L108" i="4"/>
  <c r="E128" i="4"/>
  <c r="L18" i="4"/>
  <c r="L41" i="4"/>
  <c r="L43" i="4"/>
  <c r="L45" i="4"/>
  <c r="L47" i="4"/>
  <c r="L49" i="4"/>
  <c r="L68" i="4"/>
  <c r="L72" i="4"/>
  <c r="L74" i="4"/>
  <c r="L82" i="4"/>
  <c r="L107" i="4"/>
  <c r="L109" i="4"/>
  <c r="L20" i="4"/>
  <c r="L22" i="4"/>
  <c r="L34" i="4"/>
  <c r="L50" i="4"/>
  <c r="L66" i="4"/>
  <c r="L84" i="4"/>
  <c r="L100" i="4"/>
  <c r="J13" i="4"/>
  <c r="L38" i="4"/>
  <c r="L40" i="4"/>
  <c r="L54" i="4"/>
  <c r="L56" i="4"/>
  <c r="L70" i="4"/>
  <c r="L88" i="4"/>
  <c r="L90" i="4"/>
  <c r="L99" i="4"/>
  <c r="L104" i="4"/>
  <c r="L106" i="4"/>
  <c r="L24" i="4"/>
  <c r="L29" i="4"/>
  <c r="L6" i="4"/>
  <c r="L12" i="4"/>
  <c r="L14" i="4"/>
  <c r="L16" i="4"/>
  <c r="L23" i="4"/>
  <c r="L28" i="4"/>
  <c r="L37" i="4"/>
  <c r="L44" i="4"/>
  <c r="L53" i="4"/>
  <c r="L60" i="4"/>
  <c r="L69" i="4"/>
  <c r="L78" i="4"/>
  <c r="L87" i="4"/>
  <c r="L94" i="4"/>
  <c r="L103" i="4"/>
  <c r="J127" i="4"/>
  <c r="H126" i="4"/>
  <c r="H118" i="4"/>
  <c r="F117" i="4"/>
  <c r="J10" i="4"/>
  <c r="J111" i="4" s="1"/>
  <c r="J114" i="4" s="1"/>
  <c r="K13" i="4"/>
  <c r="K10" i="4"/>
  <c r="C141" i="3"/>
  <c r="D138" i="3"/>
  <c r="E138" i="3"/>
  <c r="F138" i="3"/>
  <c r="G138" i="3"/>
  <c r="H138" i="3"/>
  <c r="C138" i="3"/>
  <c r="H126" i="3"/>
  <c r="G126" i="3"/>
  <c r="F126" i="3"/>
  <c r="E126" i="3"/>
  <c r="D126" i="3"/>
  <c r="C126" i="3"/>
  <c r="H96" i="3"/>
  <c r="G96" i="3"/>
  <c r="F96" i="3"/>
  <c r="E96" i="3"/>
  <c r="D96" i="3"/>
  <c r="C96" i="3"/>
  <c r="H90" i="3"/>
  <c r="G90" i="3"/>
  <c r="F90" i="3"/>
  <c r="E90" i="3"/>
  <c r="D90" i="3"/>
  <c r="C90" i="3"/>
  <c r="H79" i="3"/>
  <c r="G79" i="3"/>
  <c r="F79" i="3"/>
  <c r="E79" i="3"/>
  <c r="D79" i="3"/>
  <c r="C79" i="3"/>
  <c r="H70" i="3"/>
  <c r="G70" i="3"/>
  <c r="F70" i="3"/>
  <c r="E70" i="3"/>
  <c r="D70" i="3"/>
  <c r="C70" i="3"/>
  <c r="D136" i="2"/>
  <c r="E136" i="2"/>
  <c r="F136" i="2"/>
  <c r="G136" i="2"/>
  <c r="H136" i="2"/>
  <c r="C136" i="2"/>
  <c r="D134" i="2"/>
  <c r="E134" i="2"/>
  <c r="F134" i="2"/>
  <c r="G134" i="2"/>
  <c r="H134" i="2"/>
  <c r="C134" i="2"/>
  <c r="H127" i="2"/>
  <c r="G127" i="2"/>
  <c r="F127" i="2"/>
  <c r="E127" i="2"/>
  <c r="D127" i="2"/>
  <c r="C127" i="2"/>
  <c r="H97" i="2"/>
  <c r="G97" i="2"/>
  <c r="F97" i="2"/>
  <c r="E97" i="2"/>
  <c r="D97" i="2"/>
  <c r="C97" i="2"/>
  <c r="H91" i="2"/>
  <c r="G91" i="2"/>
  <c r="F91" i="2"/>
  <c r="E91" i="2"/>
  <c r="D91" i="2"/>
  <c r="C91" i="2"/>
  <c r="H80" i="2"/>
  <c r="G80" i="2"/>
  <c r="F80" i="2"/>
  <c r="E80" i="2"/>
  <c r="D80" i="2"/>
  <c r="C80" i="2"/>
  <c r="H70" i="2"/>
  <c r="G70" i="2"/>
  <c r="F70" i="2"/>
  <c r="E70" i="2"/>
  <c r="D70" i="2"/>
  <c r="C70" i="2"/>
  <c r="D137" i="2"/>
  <c r="H181" i="1"/>
  <c r="H179" i="1"/>
  <c r="H180" i="1" s="1"/>
  <c r="C176" i="1"/>
  <c r="D176" i="1"/>
  <c r="E176" i="1"/>
  <c r="F176" i="1"/>
  <c r="G176" i="1"/>
  <c r="H176" i="1"/>
  <c r="K111" i="4" l="1"/>
  <c r="K118" i="4" s="1"/>
  <c r="K114" i="4"/>
  <c r="L13" i="4"/>
  <c r="J132" i="4"/>
  <c r="L118" i="4"/>
  <c r="J128" i="4"/>
  <c r="L10" i="4"/>
  <c r="D133" i="3"/>
  <c r="D136" i="3" s="1"/>
  <c r="D139" i="3" s="1"/>
  <c r="H133" i="3"/>
  <c r="H136" i="3" s="1"/>
  <c r="H139" i="3" s="1"/>
  <c r="C133" i="3"/>
  <c r="G133" i="3"/>
  <c r="G136" i="3" s="1"/>
  <c r="G139" i="3" s="1"/>
  <c r="E133" i="3"/>
  <c r="E136" i="3" s="1"/>
  <c r="E139" i="3" s="1"/>
  <c r="F133" i="3"/>
  <c r="F136" i="3" s="1"/>
  <c r="F139" i="3" s="1"/>
  <c r="C137" i="2"/>
  <c r="G137" i="2"/>
  <c r="E137" i="2"/>
  <c r="H137" i="2"/>
  <c r="H182" i="1"/>
  <c r="E177" i="1"/>
  <c r="H177" i="1"/>
  <c r="G177" i="1"/>
  <c r="F177" i="1"/>
  <c r="D177" i="1"/>
  <c r="C177" i="1"/>
  <c r="H164" i="1"/>
  <c r="G164" i="1"/>
  <c r="F164" i="1"/>
  <c r="E164" i="1"/>
  <c r="D164" i="1"/>
  <c r="C164" i="1"/>
  <c r="H134" i="1"/>
  <c r="G134" i="1"/>
  <c r="F134" i="1"/>
  <c r="E134" i="1"/>
  <c r="D134" i="1"/>
  <c r="C134" i="1"/>
  <c r="H128" i="1"/>
  <c r="G128" i="1"/>
  <c r="F128" i="1"/>
  <c r="E128" i="1"/>
  <c r="D128" i="1"/>
  <c r="C128" i="1"/>
  <c r="H117" i="1"/>
  <c r="G117" i="1"/>
  <c r="F117" i="1"/>
  <c r="E117" i="1"/>
  <c r="D117" i="1"/>
  <c r="C117" i="1"/>
  <c r="H107" i="1"/>
  <c r="H172" i="1" s="1"/>
  <c r="G107" i="1"/>
  <c r="F107" i="1"/>
  <c r="F172" i="1" s="1"/>
  <c r="E107" i="1"/>
  <c r="E172" i="1" s="1"/>
  <c r="D107" i="1"/>
  <c r="D172" i="1" s="1"/>
  <c r="C107" i="1"/>
  <c r="H41" i="1"/>
  <c r="G41" i="1"/>
  <c r="F41" i="1"/>
  <c r="E41" i="1"/>
  <c r="D41" i="1"/>
  <c r="C41" i="1"/>
  <c r="C29" i="1"/>
  <c r="C171" i="1" s="1"/>
  <c r="H27" i="1"/>
  <c r="H29" i="1" s="1"/>
  <c r="H171" i="1" s="1"/>
  <c r="H174" i="1" s="1"/>
  <c r="G27" i="1"/>
  <c r="G29" i="1" s="1"/>
  <c r="G171" i="1" s="1"/>
  <c r="F27" i="1"/>
  <c r="F29" i="1" s="1"/>
  <c r="F171" i="1" s="1"/>
  <c r="F174" i="1" s="1"/>
  <c r="E27" i="1"/>
  <c r="E29" i="1" s="1"/>
  <c r="E171" i="1" s="1"/>
  <c r="E174" i="1" s="1"/>
  <c r="D27" i="1"/>
  <c r="D29" i="1" s="1"/>
  <c r="D171" i="1" s="1"/>
  <c r="D174" i="1" s="1"/>
  <c r="C27" i="1"/>
  <c r="L122" i="4" l="1"/>
  <c r="L111" i="4"/>
  <c r="L114" i="4" s="1"/>
  <c r="C142" i="3"/>
  <c r="C136" i="3"/>
  <c r="C139" i="3" s="1"/>
  <c r="F137" i="2"/>
  <c r="C172" i="1"/>
  <c r="G172" i="1"/>
  <c r="G174" i="1" s="1"/>
  <c r="C174" i="1"/>
  <c r="L124" i="4" l="1"/>
  <c r="L127" i="4"/>
</calcChain>
</file>

<file path=xl/sharedStrings.xml><?xml version="1.0" encoding="utf-8"?>
<sst xmlns="http://schemas.openxmlformats.org/spreadsheetml/2006/main" count="972" uniqueCount="322">
  <si>
    <t>M C Varghese College Arts &amp; Science</t>
  </si>
  <si>
    <t>Mangalam Store</t>
  </si>
  <si>
    <t>Mangalam School of Architecture and Planning</t>
  </si>
  <si>
    <t>Radio Mangalam</t>
  </si>
  <si>
    <t>Total</t>
  </si>
  <si>
    <t>Fees Received</t>
  </si>
  <si>
    <t>Admission Fee</t>
  </si>
  <si>
    <t>Application Fee</t>
  </si>
  <si>
    <t>Tuition Fee</t>
  </si>
  <si>
    <t>Income From Students</t>
  </si>
  <si>
    <t>Special Fees B-Tech</t>
  </si>
  <si>
    <t>Special Fees</t>
  </si>
  <si>
    <t>Special Fees -Poly</t>
  </si>
  <si>
    <t>B Tech Lateral Entry Fee</t>
  </si>
  <si>
    <t>Departmental Income</t>
  </si>
  <si>
    <t>Bus Fee</t>
  </si>
  <si>
    <t>Course Registration Fee</t>
  </si>
  <si>
    <t>Departmental Fee</t>
  </si>
  <si>
    <t>Amentities Received</t>
  </si>
  <si>
    <t>Exam Centre- Income</t>
  </si>
  <si>
    <t>Exam Remuneration</t>
  </si>
  <si>
    <t xml:space="preserve">Research Income </t>
  </si>
  <si>
    <t>Sales</t>
  </si>
  <si>
    <t xml:space="preserve">Seminar </t>
  </si>
  <si>
    <t xml:space="preserve">Transport Income </t>
  </si>
  <si>
    <t>University fees received from students</t>
  </si>
  <si>
    <t>Uty. KTU Marks revaluation fees</t>
  </si>
  <si>
    <t>Less: Provision for Bad Debts</t>
  </si>
  <si>
    <t>Net Income</t>
  </si>
  <si>
    <t>Other Income</t>
  </si>
  <si>
    <t>Interest received</t>
  </si>
  <si>
    <t>Interest on Fixed Deposit</t>
  </si>
  <si>
    <t xml:space="preserve">Advertisment Income </t>
  </si>
  <si>
    <t>Rent Received</t>
  </si>
  <si>
    <t>Round -off</t>
  </si>
  <si>
    <t>University Grant for Nss Activities</t>
  </si>
  <si>
    <t xml:space="preserve">Fine &amp; Penalty Income </t>
  </si>
  <si>
    <t>Administration Expense</t>
  </si>
  <si>
    <t>Vehicle Expenses</t>
  </si>
  <si>
    <t>Building Tax</t>
  </si>
  <si>
    <t xml:space="preserve">Land Tax </t>
  </si>
  <si>
    <t>Cleaning Charge</t>
  </si>
  <si>
    <t>Electricity  Charge</t>
  </si>
  <si>
    <t>Electric Repair</t>
  </si>
  <si>
    <t>Inauguaration  and Farewell Expenses</t>
  </si>
  <si>
    <t>Festival Celebration Organizing Expenses</t>
  </si>
  <si>
    <t>Loading &amp; Unloading Charges</t>
  </si>
  <si>
    <t>Legal &amp; Professional Charges</t>
  </si>
  <si>
    <t>Medical Expenses</t>
  </si>
  <si>
    <t>Hire Charges</t>
  </si>
  <si>
    <t>Newspaper and Periodicals</t>
  </si>
  <si>
    <t>Fire and Safety Expenses</t>
  </si>
  <si>
    <t>Office Expense</t>
  </si>
  <si>
    <t>Printing&amp;Stationary</t>
  </si>
  <si>
    <t>Provisional Items</t>
  </si>
  <si>
    <t>Rates and Taxes and Fees</t>
  </si>
  <si>
    <t>Rent Paid</t>
  </si>
  <si>
    <t>Repairs &amp; Maintenance</t>
  </si>
  <si>
    <t>Vechicle Maintenance</t>
  </si>
  <si>
    <t>Security Charge</t>
  </si>
  <si>
    <t>Postage &amp; Courier Charge</t>
  </si>
  <si>
    <t>Telephone Charges</t>
  </si>
  <si>
    <t>Transporting Charges</t>
  </si>
  <si>
    <t>Travelling and Conveyance</t>
  </si>
  <si>
    <t>Water Supply Charges</t>
  </si>
  <si>
    <t>Membership Fee</t>
  </si>
  <si>
    <t>Charity Expenses</t>
  </si>
  <si>
    <t>Inspection Fee, Affiliation Fee Etc</t>
  </si>
  <si>
    <t>Service Charges</t>
  </si>
  <si>
    <t xml:space="preserve">TA DA UTY Examinations </t>
  </si>
  <si>
    <t>Education Expense</t>
  </si>
  <si>
    <t>NBA Expense</t>
  </si>
  <si>
    <t>A.I.C.T.E. Fees</t>
  </si>
  <si>
    <t>Internet Usage Fee</t>
  </si>
  <si>
    <t>Internet Charges</t>
  </si>
  <si>
    <t>Lab Consumables</t>
  </si>
  <si>
    <t>Library Journals</t>
  </si>
  <si>
    <t>Smart Card - Expenses</t>
  </si>
  <si>
    <t>Sports Expenses</t>
  </si>
  <si>
    <t>Student Training</t>
  </si>
  <si>
    <t>NAAC-Accreditation</t>
  </si>
  <si>
    <t>University Fee</t>
  </si>
  <si>
    <t>Examination Expenses</t>
  </si>
  <si>
    <t xml:space="preserve">Directorate of Technical Education </t>
  </si>
  <si>
    <t>University Inspection Fees</t>
  </si>
  <si>
    <t>Food and Refreshment charges</t>
  </si>
  <si>
    <t>Uty -Students Administration-KTU</t>
  </si>
  <si>
    <t>Uty-Students Examination Fees-KTU</t>
  </si>
  <si>
    <t>University  Affiliation Fees</t>
  </si>
  <si>
    <t>Students Welfare and Caricular Activities</t>
  </si>
  <si>
    <t>Conference and Webinar Expenses</t>
  </si>
  <si>
    <t>Web Site Charges</t>
  </si>
  <si>
    <t>Subscription Charges</t>
  </si>
  <si>
    <t>Scholarship Under Fees Waiver Scheme-Govt</t>
  </si>
  <si>
    <t>Educational Expenses MF</t>
  </si>
  <si>
    <t xml:space="preserve">Educational Assisitance </t>
  </si>
  <si>
    <t>Scholarships</t>
  </si>
  <si>
    <t xml:space="preserve">Fee Concession </t>
  </si>
  <si>
    <t xml:space="preserve">Scholorship and Discounts </t>
  </si>
  <si>
    <t>Employement Expense</t>
  </si>
  <si>
    <t>ESI Employer's Contribution</t>
  </si>
  <si>
    <t>Faculty Development Programme</t>
  </si>
  <si>
    <t>Gratuity</t>
  </si>
  <si>
    <t>Training Expenses</t>
  </si>
  <si>
    <t>P.F. Employers Contribution</t>
  </si>
  <si>
    <t>Salaries A/c</t>
  </si>
  <si>
    <t xml:space="preserve">Financial Expenses </t>
  </si>
  <si>
    <t>Interest Charges</t>
  </si>
  <si>
    <t xml:space="preserve">Interest on Vechicle Loan </t>
  </si>
  <si>
    <t xml:space="preserve">Interest On Term Loan </t>
  </si>
  <si>
    <t>Interest on TDS</t>
  </si>
  <si>
    <t>Bank Charges</t>
  </si>
  <si>
    <t xml:space="preserve">Finance Expenses </t>
  </si>
  <si>
    <t>Interest on Computer Loan</t>
  </si>
  <si>
    <t>Interest on OD</t>
  </si>
  <si>
    <t>Advertising &amp; Publicity through Media</t>
  </si>
  <si>
    <t>Advertisement in Medias and Hoardings</t>
  </si>
  <si>
    <t>Admission Campaigin Expenses</t>
  </si>
  <si>
    <t>Radio Broadcasting Expenses</t>
  </si>
  <si>
    <t>Other Expenses</t>
  </si>
  <si>
    <t xml:space="preserve">Bad Debts Provision </t>
  </si>
  <si>
    <t>Miscellanious Expenses</t>
  </si>
  <si>
    <t>Discount  Allowed</t>
  </si>
  <si>
    <t xml:space="preserve">Handling Charges </t>
  </si>
  <si>
    <t>Flood Cess</t>
  </si>
  <si>
    <t>Commission Paid</t>
  </si>
  <si>
    <t xml:space="preserve">Machine Rent </t>
  </si>
  <si>
    <t xml:space="preserve">AMC Charges </t>
  </si>
  <si>
    <t>Placement Expenses</t>
  </si>
  <si>
    <t>Audit Expense</t>
  </si>
  <si>
    <t>Training Expense</t>
  </si>
  <si>
    <t>Lab Maintenance</t>
  </si>
  <si>
    <t xml:space="preserve">Insurance Fire Perils </t>
  </si>
  <si>
    <t>Bata</t>
  </si>
  <si>
    <t>ISO Certification</t>
  </si>
  <si>
    <t xml:space="preserve">Bus Fee Covid Concession </t>
  </si>
  <si>
    <t xml:space="preserve">Hotel Rent </t>
  </si>
  <si>
    <t>Chitty Loss</t>
  </si>
  <si>
    <t>Canteen Expenses</t>
  </si>
  <si>
    <t xml:space="preserve">Value Added Fee reversal </t>
  </si>
  <si>
    <t>Gardening Expenses</t>
  </si>
  <si>
    <t xml:space="preserve">Fees Exemption </t>
  </si>
  <si>
    <t xml:space="preserve">Service Charges - Generator </t>
  </si>
  <si>
    <t>Fees and License</t>
  </si>
  <si>
    <t>Refund Off Fees</t>
  </si>
  <si>
    <t xml:space="preserve">ITC Ineligible </t>
  </si>
  <si>
    <t>UBA Project</t>
  </si>
  <si>
    <t>Opening Stock</t>
  </si>
  <si>
    <t xml:space="preserve">Add:  Purchases Stationery </t>
  </si>
  <si>
    <t>Less: Closing Stock</t>
  </si>
  <si>
    <t xml:space="preserve"> </t>
  </si>
  <si>
    <t>Total Income</t>
  </si>
  <si>
    <t>Total Expense</t>
  </si>
  <si>
    <t>Net Profit</t>
  </si>
  <si>
    <t>MANGALAM EDUCATIONAL SOCIETY</t>
  </si>
  <si>
    <t>Particulars</t>
  </si>
  <si>
    <t>Mangalam Engg: College</t>
  </si>
  <si>
    <t>I &amp; E Sub Schedule FY 2021-22(Dt.30/12/2022) - Final</t>
  </si>
  <si>
    <t>Difference</t>
  </si>
  <si>
    <t>As per I &amp; E Sub Sch. Dt.30-12-22</t>
  </si>
  <si>
    <t>Depreciation As per Audited Financials</t>
  </si>
  <si>
    <t>Net Income Over Expenditure</t>
  </si>
  <si>
    <t>Net Income Over Expenditure as per Audited Financials</t>
  </si>
  <si>
    <t>Total Expense Grand Total</t>
  </si>
  <si>
    <t>Total Expenses</t>
  </si>
  <si>
    <t>As per I &amp; E Sub Sch. Dt.30-12-23</t>
  </si>
  <si>
    <t>Depreciation</t>
  </si>
  <si>
    <t>Expenses Total Including Depreciation</t>
  </si>
  <si>
    <t>Note No. 2.7</t>
  </si>
  <si>
    <t xml:space="preserve"> Fixed Asset </t>
  </si>
  <si>
    <t>Sl No</t>
  </si>
  <si>
    <t>Particulars of Assets</t>
  </si>
  <si>
    <t>Rate of Depreciation</t>
  </si>
  <si>
    <t>Additions for &gt;180 days</t>
  </si>
  <si>
    <t>Additions for &lt;180 days</t>
  </si>
  <si>
    <t>Deduction/ Transfer</t>
  </si>
  <si>
    <t>Interest Capitallised</t>
  </si>
  <si>
    <t>Depreciation for the year</t>
  </si>
  <si>
    <t>ARTS</t>
  </si>
  <si>
    <t>MASAP</t>
  </si>
  <si>
    <t>STORE</t>
  </si>
  <si>
    <t>RADIO</t>
  </si>
  <si>
    <t>Land</t>
  </si>
  <si>
    <t>Acces control System</t>
  </si>
  <si>
    <t>Air Conditioner</t>
  </si>
  <si>
    <t xml:space="preserve">Amphi Theatre </t>
  </si>
  <si>
    <t>Board and Ceiling Mound</t>
  </si>
  <si>
    <t xml:space="preserve">Building </t>
  </si>
  <si>
    <t>Billing Machine</t>
  </si>
  <si>
    <t>Camera</t>
  </si>
  <si>
    <t>Capital Wip</t>
  </si>
  <si>
    <t>Cleaning Equipments</t>
  </si>
  <si>
    <t>Coffee Maker</t>
  </si>
  <si>
    <t>Compound wall</t>
  </si>
  <si>
    <t xml:space="preserve">Computer </t>
  </si>
  <si>
    <t>Computer Accessories</t>
  </si>
  <si>
    <t>Computer Networking</t>
  </si>
  <si>
    <t>Computer Printer</t>
  </si>
  <si>
    <t>Computer Software</t>
  </si>
  <si>
    <t>Currency Counting Machine</t>
  </si>
  <si>
    <t>Diesel Storage Tank</t>
  </si>
  <si>
    <t>DSP Controller</t>
  </si>
  <si>
    <t>Elevator</t>
  </si>
  <si>
    <t>Electrical equipments</t>
  </si>
  <si>
    <t>Electrical Fittings</t>
  </si>
  <si>
    <t>EPABX</t>
  </si>
  <si>
    <t>FAX Machine</t>
  </si>
  <si>
    <t>Fire Extinguisher</t>
  </si>
  <si>
    <t>Fitness Equipments</t>
  </si>
  <si>
    <t>Furniture &amp; Fittings</t>
  </si>
  <si>
    <t>Generator</t>
  </si>
  <si>
    <t>Gresing Pump</t>
  </si>
  <si>
    <t>GPS KL05-AB-5903</t>
  </si>
  <si>
    <t>GPS KL07-AG-4100</t>
  </si>
  <si>
    <t>ID Card Printer</t>
  </si>
  <si>
    <t>Kitchen Equipments</t>
  </si>
  <si>
    <t>Laptop</t>
  </si>
  <si>
    <t xml:space="preserve">Lab Equipments </t>
  </si>
  <si>
    <t>Lab Equipments ME</t>
  </si>
  <si>
    <t>Lab Equipments Poly</t>
  </si>
  <si>
    <t>Led Display System</t>
  </si>
  <si>
    <t>Library Books</t>
  </si>
  <si>
    <t>Library Books MBA</t>
  </si>
  <si>
    <t>Library Books MCE</t>
  </si>
  <si>
    <t>Library Books Poly</t>
  </si>
  <si>
    <t>Lab Equipment Multimedia</t>
  </si>
  <si>
    <t>Lightning Arrestor</t>
  </si>
  <si>
    <t>Solar Energy Equipment</t>
  </si>
  <si>
    <t>Solar Water Heater</t>
  </si>
  <si>
    <t>Mobile Phone</t>
  </si>
  <si>
    <t>Musical Instruments</t>
  </si>
  <si>
    <t>Office Equipments</t>
  </si>
  <si>
    <t>Photo Copier</t>
  </si>
  <si>
    <t>Plant &amp; Machinery</t>
  </si>
  <si>
    <t>Projector</t>
  </si>
  <si>
    <t>Pump</t>
  </si>
  <si>
    <t>Radio Equipment</t>
  </si>
  <si>
    <t>Rain water storage</t>
  </si>
  <si>
    <t>Scanner Canon</t>
  </si>
  <si>
    <t>Sports Goods</t>
  </si>
  <si>
    <t>Surveying Instrument</t>
  </si>
  <si>
    <t>Sound Systems</t>
  </si>
  <si>
    <t>Tablet Computer</t>
  </si>
  <si>
    <t>Telephone Instrument</t>
  </si>
  <si>
    <t>Telephone Instrument Store</t>
  </si>
  <si>
    <t>Television</t>
  </si>
  <si>
    <t>Transformer</t>
  </si>
  <si>
    <t>Treadmill</t>
  </si>
  <si>
    <t>UPS</t>
  </si>
  <si>
    <t>Vehicle</t>
  </si>
  <si>
    <t>Vehicle  KL5 AA 4014</t>
  </si>
  <si>
    <t>Vehicle Activa KL 5 AG 8289</t>
  </si>
  <si>
    <t>Vehicle Bike new</t>
  </si>
  <si>
    <t>Vehicle Bus 06-07-2013</t>
  </si>
  <si>
    <t>Vehicle Bus 08-07-2013</t>
  </si>
  <si>
    <t>Vehicle Bus 31-08-2013</t>
  </si>
  <si>
    <t>Vehicle Bus KL-05-AM-738</t>
  </si>
  <si>
    <t>Vehicle Bus KL-05-AL-8619</t>
  </si>
  <si>
    <t>Vehicle Bus new1</t>
  </si>
  <si>
    <t>Vehicle Car Renault-KL5 AE 108</t>
  </si>
  <si>
    <t>Vehicle EECO-KL-05-AM-8634</t>
  </si>
  <si>
    <t>Vehicle Innova KL 05 AH 5022</t>
  </si>
  <si>
    <t>Vehicle Jeep KL 5 AF 2347</t>
  </si>
  <si>
    <t>Vehicle KIA Carnival KL 05 AW 4318</t>
  </si>
  <si>
    <t>Vehicle KL 5AA 2738</t>
  </si>
  <si>
    <t>Vehicle KL 5AA 628 XYLO</t>
  </si>
  <si>
    <t>Vehicle -KL -5Z -288</t>
  </si>
  <si>
    <t>Vehicle KL AF 9232</t>
  </si>
  <si>
    <t>Vehicle -KL-5X 525</t>
  </si>
  <si>
    <t>Vehicle new mini Bus</t>
  </si>
  <si>
    <t>Vehicle new staff Bus</t>
  </si>
  <si>
    <t>Vehicle No KL 5 AF 3036</t>
  </si>
  <si>
    <t>Vehicle Omni Cargo</t>
  </si>
  <si>
    <t>Vehicle polo</t>
  </si>
  <si>
    <t>Vehicle TATA 407</t>
  </si>
  <si>
    <t>Vehicle TATA WINGER</t>
  </si>
  <si>
    <t>Vehicle Winger KL 5 AF 4234</t>
  </si>
  <si>
    <t>Vehicle-Audi-KL 5 AK 11</t>
  </si>
  <si>
    <t>VehicleBus new 2</t>
  </si>
  <si>
    <t>Vehicle-KL-05-AL-7232(MASAP Bus)</t>
  </si>
  <si>
    <t>Vehicle-KL-05-AL-7234(Honda Mobilio)</t>
  </si>
  <si>
    <t>Vehicle-KL-7 AG-4100</t>
  </si>
  <si>
    <t>Vehicle-Tanker lorry</t>
  </si>
  <si>
    <t>Vehicle Ameo-KL 05 AP 3084</t>
  </si>
  <si>
    <t>Water Cooler</t>
  </si>
  <si>
    <t>Water Tank</t>
  </si>
  <si>
    <t>Water Purifier</t>
  </si>
  <si>
    <t>TOTAL</t>
  </si>
  <si>
    <t>Opening</t>
  </si>
  <si>
    <t>Additions</t>
  </si>
  <si>
    <t>MCE</t>
  </si>
  <si>
    <t>WDV as on 1.4.2021</t>
  </si>
  <si>
    <t>WDV as on 31.3.2022</t>
  </si>
  <si>
    <t>As per Audited Financials FY 2021-22</t>
  </si>
  <si>
    <t>Asset Additions MCE FY 2021-22</t>
  </si>
  <si>
    <t>MASAP &amp; Arts</t>
  </si>
  <si>
    <t>4.1.4 Expense Allocation in Different Heads As per the Guidance &amp; openion from Concerned Authority incharge for NAAC Accrediation</t>
  </si>
  <si>
    <t>Budget allocated for infrastructure augmentation(INR in Lakh)</t>
  </si>
  <si>
    <t xml:space="preserve"> Expenditure for infrastructure augmentation(INR in Lakh)</t>
  </si>
  <si>
    <t>Total expenditure excluding Salary (INR in Lakh)</t>
  </si>
  <si>
    <t>Expenditure on maintenace of academic facilities (excluding salary for human resources) (INR in Lakh)</t>
  </si>
  <si>
    <t xml:space="preserve">Expenditure on maintenance of physical facilities (excluding salary for human resources) </t>
  </si>
  <si>
    <t>Total Revenue Expenses (A)</t>
  </si>
  <si>
    <t>Revenue Expenditure As per Audited Financials of FY 2021-2022</t>
  </si>
  <si>
    <t>Capital Expenditure As per Audited Financials of FY 2021-2022</t>
  </si>
  <si>
    <t>Total Capital Expenditure(B)</t>
  </si>
  <si>
    <t>Grand Total(A+B)</t>
  </si>
  <si>
    <t>Total(A+B)</t>
  </si>
  <si>
    <t>Final Difference</t>
  </si>
  <si>
    <t>As per I &amp; E Sub Sch. Dt.30-12-22 &amp; Depreciation FY 2021-22</t>
  </si>
  <si>
    <t>MASAP &amp; Arts Asset Addition</t>
  </si>
  <si>
    <t xml:space="preserve">4.1.4 Expenditure, excluding salary for infrastructure augmentation during the year (INR in Lakhs) &amp; 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</si>
  <si>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</si>
  <si>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</si>
  <si>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</si>
  <si>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</si>
  <si>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</si>
  <si>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>FY 2021-22</t>
  </si>
  <si>
    <t>As per NAAC 4.1.4 FY 2021-22 - Data</t>
  </si>
  <si>
    <t>Budget Allocated For Infrastructure Augmentation           (Amount Rounded)</t>
  </si>
  <si>
    <t>Budget Allocated(5% of Asset Addition)</t>
  </si>
  <si>
    <t>Budget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</si>
</sst>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51">
    <xf numFmtId="0" fontId="0" fillId="0" borderId="0" xfId="0"/>
    <xf numFmtId="164" fontId="3" fillId="0" borderId="1" xfId="2" applyFont="1" applyFill="1" applyBorder="1"/>
    <xf numFmtId="164" fontId="3" fillId="0" borderId="2" xfId="2" applyFont="1" applyFill="1" applyBorder="1"/>
    <xf numFmtId="164" fontId="3" fillId="0" borderId="4" xfId="2" applyFont="1" applyFill="1" applyBorder="1"/>
    <xf numFmtId="164" fontId="3" fillId="0" borderId="6" xfId="2" applyFont="1" applyFill="1" applyBorder="1"/>
    <xf numFmtId="164" fontId="4" fillId="0" borderId="4" xfId="2" applyFont="1" applyFill="1" applyBorder="1"/>
    <xf numFmtId="164" fontId="3" fillId="0" borderId="5" xfId="2" applyFont="1" applyFill="1" applyBorder="1" applyAlignment="1">
      <alignment vertical="top"/>
    </xf>
    <xf numFmtId="164" fontId="4" fillId="0" borderId="6" xfId="2" applyFont="1" applyFill="1" applyBorder="1"/>
    <xf numFmtId="164" fontId="3" fillId="0" borderId="0" xfId="2" applyFont="1" applyFill="1"/>
    <xf numFmtId="164" fontId="4" fillId="0" borderId="0" xfId="2" applyFont="1" applyFill="1" applyBorder="1"/>
    <xf numFmtId="0" fontId="4" fillId="0" borderId="9" xfId="0" applyFont="1" applyFill="1" applyBorder="1" applyAlignment="1">
      <alignment horizontal="center" vertical="center" wrapText="1"/>
    </xf>
    <xf numFmtId="43" fontId="4" fillId="0" borderId="9" xfId="0" applyNumberFormat="1" applyFont="1" applyFill="1" applyBorder="1" applyAlignment="1">
      <alignment horizontal="center" vertical="center" wrapText="1"/>
    </xf>
    <xf numFmtId="43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3" xfId="0" applyFont="1" applyFill="1" applyBorder="1"/>
    <xf numFmtId="0" fontId="3" fillId="0" borderId="5" xfId="0" applyFont="1" applyFill="1" applyBorder="1"/>
    <xf numFmtId="164" fontId="3" fillId="0" borderId="0" xfId="0" applyNumberFormat="1" applyFont="1" applyFill="1"/>
    <xf numFmtId="164" fontId="3" fillId="0" borderId="4" xfId="0" applyNumberFormat="1" applyFont="1" applyFill="1" applyBorder="1"/>
    <xf numFmtId="49" fontId="3" fillId="0" borderId="5" xfId="0" applyNumberFormat="1" applyFont="1" applyFill="1" applyBorder="1"/>
    <xf numFmtId="0" fontId="3" fillId="0" borderId="4" xfId="0" applyFont="1" applyFill="1" applyBorder="1"/>
    <xf numFmtId="165" fontId="3" fillId="0" borderId="0" xfId="0" applyNumberFormat="1" applyFont="1" applyFill="1"/>
    <xf numFmtId="49" fontId="3" fillId="0" borderId="5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left"/>
    </xf>
    <xf numFmtId="0" fontId="4" fillId="0" borderId="4" xfId="0" applyFont="1" applyFill="1" applyBorder="1"/>
    <xf numFmtId="49" fontId="4" fillId="0" borderId="4" xfId="0" applyNumberFormat="1" applyFont="1" applyFill="1" applyBorder="1"/>
    <xf numFmtId="0" fontId="3" fillId="0" borderId="6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49" fontId="3" fillId="0" borderId="4" xfId="0" applyNumberFormat="1" applyFont="1" applyFill="1" applyBorder="1" applyAlignment="1">
      <alignment vertical="top"/>
    </xf>
    <xf numFmtId="0" fontId="4" fillId="0" borderId="5" xfId="1" applyFont="1" applyFill="1" applyBorder="1" applyAlignment="1">
      <alignment horizontal="left"/>
    </xf>
    <xf numFmtId="0" fontId="4" fillId="0" borderId="0" xfId="0" applyFont="1" applyFill="1"/>
    <xf numFmtId="164" fontId="4" fillId="0" borderId="0" xfId="0" applyNumberFormat="1" applyFont="1" applyFill="1"/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4" fontId="4" fillId="0" borderId="9" xfId="2" applyFont="1" applyFill="1" applyBorder="1"/>
    <xf numFmtId="164" fontId="4" fillId="0" borderId="12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43" fontId="3" fillId="0" borderId="0" xfId="2" applyNumberFormat="1" applyFont="1" applyFill="1"/>
    <xf numFmtId="164" fontId="4" fillId="0" borderId="0" xfId="0" applyNumberFormat="1" applyFont="1" applyFill="1" applyAlignment="1">
      <alignment horizontal="center"/>
    </xf>
    <xf numFmtId="43" fontId="4" fillId="0" borderId="13" xfId="2" applyNumberFormat="1" applyFont="1" applyFill="1" applyBorder="1"/>
    <xf numFmtId="43" fontId="3" fillId="0" borderId="0" xfId="0" applyNumberFormat="1" applyFont="1" applyFill="1"/>
    <xf numFmtId="43" fontId="4" fillId="0" borderId="13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vertical="top"/>
    </xf>
    <xf numFmtId="164" fontId="3" fillId="0" borderId="0" xfId="2" applyFont="1" applyFill="1" applyBorder="1"/>
    <xf numFmtId="49" fontId="3" fillId="0" borderId="9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164" fontId="5" fillId="0" borderId="0" xfId="2" applyFont="1" applyFill="1" applyBorder="1" applyAlignment="1">
      <alignment horizontal="center"/>
    </xf>
    <xf numFmtId="164" fontId="5" fillId="0" borderId="0" xfId="2" applyFont="1" applyFill="1" applyBorder="1" applyAlignment="1">
      <alignment vertical="top"/>
    </xf>
    <xf numFmtId="0" fontId="6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3" fontId="5" fillId="0" borderId="0" xfId="2" applyNumberFormat="1" applyFont="1" applyFill="1" applyBorder="1"/>
    <xf numFmtId="43" fontId="5" fillId="0" borderId="0" xfId="0" applyNumberFormat="1" applyFont="1"/>
    <xf numFmtId="43" fontId="5" fillId="0" borderId="0" xfId="3" applyNumberFormat="1" applyFont="1" applyFill="1" applyBorder="1"/>
    <xf numFmtId="43" fontId="5" fillId="0" borderId="11" xfId="2" applyNumberFormat="1" applyFont="1" applyFill="1" applyBorder="1"/>
    <xf numFmtId="43" fontId="6" fillId="0" borderId="8" xfId="2" applyNumberFormat="1" applyFont="1" applyFill="1" applyBorder="1" applyAlignment="1">
      <alignment horizontal="center" vertical="center" wrapText="1"/>
    </xf>
    <xf numFmtId="43" fontId="6" fillId="0" borderId="14" xfId="2" applyNumberFormat="1" applyFont="1" applyFill="1" applyBorder="1" applyAlignment="1">
      <alignment horizontal="center" vertical="center" wrapText="1"/>
    </xf>
    <xf numFmtId="43" fontId="6" fillId="0" borderId="9" xfId="0" applyNumberFormat="1" applyFont="1" applyBorder="1" applyAlignment="1">
      <alignment horizontal="center" vertical="center" wrapText="1"/>
    </xf>
    <xf numFmtId="43" fontId="5" fillId="0" borderId="9" xfId="2" applyNumberFormat="1" applyFont="1" applyFill="1" applyBorder="1"/>
    <xf numFmtId="43" fontId="5" fillId="0" borderId="9" xfId="0" applyNumberFormat="1" applyFont="1" applyBorder="1"/>
    <xf numFmtId="43" fontId="5" fillId="0" borderId="9" xfId="3" applyNumberFormat="1" applyFont="1" applyFill="1" applyBorder="1"/>
    <xf numFmtId="43" fontId="5" fillId="0" borderId="1" xfId="3" applyNumberFormat="1" applyFont="1" applyFill="1" applyBorder="1"/>
    <xf numFmtId="43" fontId="5" fillId="0" borderId="16" xfId="3" applyNumberFormat="1" applyFont="1" applyFill="1" applyBorder="1"/>
    <xf numFmtId="43" fontId="5" fillId="0" borderId="16" xfId="2" applyNumberFormat="1" applyFont="1" applyFill="1" applyBorder="1"/>
    <xf numFmtId="43" fontId="5" fillId="0" borderId="0" xfId="3" applyNumberFormat="1" applyFont="1" applyFill="1"/>
    <xf numFmtId="43" fontId="5" fillId="0" borderId="0" xfId="2" applyNumberFormat="1" applyFont="1" applyFill="1"/>
    <xf numFmtId="43" fontId="5" fillId="0" borderId="2" xfId="3" applyNumberFormat="1" applyFont="1" applyFill="1" applyBorder="1"/>
    <xf numFmtId="43" fontId="5" fillId="0" borderId="8" xfId="3" applyNumberFormat="1" applyFont="1" applyFill="1" applyBorder="1"/>
    <xf numFmtId="43" fontId="5" fillId="0" borderId="0" xfId="2" applyNumberFormat="1" applyFont="1" applyFill="1" applyBorder="1" applyAlignment="1">
      <alignment horizontal="center"/>
    </xf>
    <xf numFmtId="43" fontId="5" fillId="0" borderId="0" xfId="2" applyNumberFormat="1" applyFont="1" applyFill="1" applyBorder="1" applyAlignment="1">
      <alignment vertical="top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0" fontId="6" fillId="0" borderId="0" xfId="0" applyFont="1" applyFill="1"/>
    <xf numFmtId="0" fontId="5" fillId="0" borderId="11" xfId="0" applyFont="1" applyFill="1" applyBorder="1" applyAlignment="1">
      <alignment horizontal="center"/>
    </xf>
    <xf numFmtId="43" fontId="5" fillId="0" borderId="11" xfId="0" applyNumberFormat="1" applyFont="1" applyFill="1" applyBorder="1"/>
    <xf numFmtId="0" fontId="5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3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5" fillId="0" borderId="9" xfId="0" applyFont="1" applyFill="1" applyBorder="1"/>
    <xf numFmtId="166" fontId="5" fillId="0" borderId="15" xfId="0" applyNumberFormat="1" applyFont="1" applyFill="1" applyBorder="1" applyAlignment="1">
      <alignment horizontal="center"/>
    </xf>
    <xf numFmtId="43" fontId="5" fillId="0" borderId="9" xfId="0" applyNumberFormat="1" applyFont="1" applyFill="1" applyBorder="1"/>
    <xf numFmtId="0" fontId="5" fillId="0" borderId="9" xfId="0" applyFont="1" applyFill="1" applyBorder="1" applyAlignment="1">
      <alignment wrapText="1"/>
    </xf>
    <xf numFmtId="43" fontId="5" fillId="0" borderId="15" xfId="0" applyNumberFormat="1" applyFont="1" applyFill="1" applyBorder="1"/>
    <xf numFmtId="166" fontId="5" fillId="0" borderId="3" xfId="0" applyNumberFormat="1" applyFont="1" applyFill="1" applyBorder="1" applyAlignment="1">
      <alignment horizontal="center"/>
    </xf>
    <xf numFmtId="0" fontId="5" fillId="0" borderId="15" xfId="0" applyFont="1" applyFill="1" applyBorder="1"/>
    <xf numFmtId="166" fontId="5" fillId="0" borderId="9" xfId="0" applyNumberFormat="1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43" fontId="5" fillId="0" borderId="14" xfId="3" applyNumberFormat="1" applyFont="1" applyFill="1" applyBorder="1"/>
    <xf numFmtId="1" fontId="6" fillId="0" borderId="1" xfId="0" applyNumberFormat="1" applyFont="1" applyFill="1" applyBorder="1"/>
    <xf numFmtId="0" fontId="5" fillId="0" borderId="15" xfId="0" applyFont="1" applyFill="1" applyBorder="1" applyAlignment="1">
      <alignment horizontal="center"/>
    </xf>
    <xf numFmtId="0" fontId="6" fillId="0" borderId="9" xfId="0" applyFont="1" applyFill="1" applyBorder="1"/>
    <xf numFmtId="0" fontId="6" fillId="0" borderId="16" xfId="0" applyFont="1" applyFill="1" applyBorder="1" applyAlignment="1">
      <alignment horizontal="center"/>
    </xf>
    <xf numFmtId="10" fontId="6" fillId="0" borderId="15" xfId="0" applyNumberFormat="1" applyFont="1" applyFill="1" applyBorder="1"/>
    <xf numFmtId="0" fontId="5" fillId="0" borderId="0" xfId="0" applyFont="1" applyFill="1" applyAlignment="1">
      <alignment vertical="top"/>
    </xf>
    <xf numFmtId="43" fontId="6" fillId="0" borderId="12" xfId="3" applyNumberFormat="1" applyFont="1" applyFill="1" applyBorder="1" applyAlignment="1"/>
    <xf numFmtId="0" fontId="6" fillId="0" borderId="0" xfId="0" applyFont="1" applyFill="1" applyAlignment="1">
      <alignment horizontal="center"/>
    </xf>
    <xf numFmtId="43" fontId="6" fillId="0" borderId="13" xfId="0" applyNumberFormat="1" applyFont="1" applyFill="1" applyBorder="1"/>
    <xf numFmtId="43" fontId="7" fillId="0" borderId="9" xfId="0" applyNumberFormat="1" applyFont="1" applyFill="1" applyBorder="1" applyAlignment="1">
      <alignment horizontal="right" vertical="top"/>
    </xf>
    <xf numFmtId="43" fontId="5" fillId="0" borderId="9" xfId="0" applyNumberFormat="1" applyFont="1" applyFill="1" applyBorder="1" applyAlignment="1">
      <alignment horizontal="right" vertical="top"/>
    </xf>
    <xf numFmtId="43" fontId="6" fillId="0" borderId="0" xfId="0" applyNumberFormat="1" applyFont="1" applyFill="1" applyAlignment="1">
      <alignment horizontal="center" vertical="center" wrapText="1"/>
    </xf>
    <xf numFmtId="43" fontId="5" fillId="0" borderId="0" xfId="0" applyNumberFormat="1" applyFont="1" applyFill="1" applyAlignment="1">
      <alignment horizontal="center" vertical="center" wrapText="1"/>
    </xf>
    <xf numFmtId="43" fontId="6" fillId="0" borderId="13" xfId="0" applyNumberFormat="1" applyFont="1" applyBorder="1"/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/>
    <xf numFmtId="43" fontId="3" fillId="0" borderId="9" xfId="0" applyNumberFormat="1" applyFont="1" applyFill="1" applyBorder="1"/>
    <xf numFmtId="43" fontId="4" fillId="0" borderId="12" xfId="0" applyNumberFormat="1" applyFont="1" applyFill="1" applyBorder="1"/>
    <xf numFmtId="0" fontId="4" fillId="0" borderId="9" xfId="0" applyFont="1" applyFill="1" applyBorder="1"/>
    <xf numFmtId="164" fontId="3" fillId="0" borderId="9" xfId="2" applyFont="1" applyFill="1" applyBorder="1"/>
    <xf numFmtId="49" fontId="3" fillId="0" borderId="9" xfId="0" applyNumberFormat="1" applyFont="1" applyFill="1" applyBorder="1"/>
    <xf numFmtId="0" fontId="4" fillId="0" borderId="9" xfId="1" applyFont="1" applyFill="1" applyBorder="1" applyAlignment="1">
      <alignment horizontal="left"/>
    </xf>
    <xf numFmtId="164" fontId="3" fillId="0" borderId="9" xfId="2" applyFont="1" applyFill="1" applyBorder="1" applyAlignment="1">
      <alignment vertical="top"/>
    </xf>
    <xf numFmtId="0" fontId="5" fillId="0" borderId="15" xfId="0" applyFont="1" applyFill="1" applyBorder="1" applyAlignment="1">
      <alignment wrapText="1"/>
    </xf>
    <xf numFmtId="43" fontId="6" fillId="0" borderId="12" xfId="0" applyNumberFormat="1" applyFont="1" applyBorder="1"/>
    <xf numFmtId="0" fontId="4" fillId="0" borderId="0" xfId="1" applyFont="1" applyFill="1" applyAlignment="1">
      <alignment horizontal="center"/>
    </xf>
    <xf numFmtId="43" fontId="5" fillId="0" borderId="9" xfId="0" applyNumberFormat="1" applyFont="1" applyBorder="1" applyAlignment="1">
      <alignment horizontal="center"/>
    </xf>
    <xf numFmtId="43" fontId="5" fillId="0" borderId="0" xfId="0" applyNumberFormat="1" applyFont="1" applyAlignment="1">
      <alignment horizontal="center"/>
    </xf>
    <xf numFmtId="43" fontId="6" fillId="0" borderId="13" xfId="0" applyNumberFormat="1" applyFont="1" applyBorder="1" applyAlignment="1">
      <alignment horizontal="center"/>
    </xf>
    <xf numFmtId="43" fontId="6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/>
    <xf numFmtId="164" fontId="3" fillId="3" borderId="9" xfId="2" applyFont="1" applyFill="1" applyBorder="1"/>
    <xf numFmtId="49" fontId="3" fillId="3" borderId="9" xfId="0" applyNumberFormat="1" applyFont="1" applyFill="1" applyBorder="1" applyAlignment="1">
      <alignment vertical="top"/>
    </xf>
    <xf numFmtId="164" fontId="3" fillId="3" borderId="9" xfId="0" applyNumberFormat="1" applyFont="1" applyFill="1" applyBorder="1"/>
    <xf numFmtId="43" fontId="6" fillId="4" borderId="9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vertical="top"/>
    </xf>
    <xf numFmtId="164" fontId="3" fillId="4" borderId="9" xfId="2" applyFont="1" applyFill="1" applyBorder="1"/>
    <xf numFmtId="49" fontId="3" fillId="4" borderId="9" xfId="0" applyNumberFormat="1" applyFont="1" applyFill="1" applyBorder="1"/>
    <xf numFmtId="0" fontId="4" fillId="5" borderId="9" xfId="0" applyFont="1" applyFill="1" applyBorder="1" applyAlignment="1">
      <alignment horizontal="center"/>
    </xf>
    <xf numFmtId="164" fontId="4" fillId="5" borderId="9" xfId="2" applyFont="1" applyFill="1" applyBorder="1"/>
    <xf numFmtId="0" fontId="5" fillId="5" borderId="0" xfId="0" applyFont="1" applyFill="1"/>
    <xf numFmtId="43" fontId="5" fillId="5" borderId="9" xfId="0" applyNumberFormat="1" applyFont="1" applyFill="1" applyBorder="1"/>
    <xf numFmtId="43" fontId="5" fillId="3" borderId="9" xfId="0" applyNumberFormat="1" applyFont="1" applyFill="1" applyBorder="1"/>
    <xf numFmtId="43" fontId="5" fillId="4" borderId="9" xfId="0" applyNumberFormat="1" applyFont="1" applyFill="1" applyBorder="1"/>
    <xf numFmtId="43" fontId="4" fillId="0" borderId="0" xfId="0" applyNumberFormat="1" applyFont="1" applyFill="1" applyAlignment="1">
      <alignment horizontal="center" vertical="center" wrapText="1"/>
    </xf>
    <xf numFmtId="43" fontId="4" fillId="6" borderId="13" xfId="0" applyNumberFormat="1" applyFont="1" applyFill="1" applyBorder="1"/>
    <xf numFmtId="10" fontId="5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/>
    </xf>
    <xf numFmtId="43" fontId="5" fillId="0" borderId="0" xfId="0" applyNumberFormat="1" applyFont="1" applyFill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43" fontId="8" fillId="2" borderId="0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</cellXfs>
  <cellStyles count="4">
    <cellStyle name="Comma 2" xfId="2"/>
    <cellStyle name="Comma 3 2" xf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esh%20Varghese\Accounts%20&amp;%20Auditing%20FY%202023-24\MES%20FY%202023-24\Academic%20Purposes%20FY%202023-24\FY%202021-22\NAAC%20FY%202021-22\Revised%20Audited%20Financials%20FY%202021-22%20Dt.30-12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esh%20Varghese\Accounts%20&amp;%20Auditing%20FY%202023-24\MES%20FY%202023-24\Audited%20Financials%20FY%202021-22\Audited%20Financials%20FY%202021-22%20-%20MES%20Dt.30-12-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esh%20Varghese\Accounts%20&amp;%20Auditing%20FY%202023-24\MES%20FY%202023-24\Academic%20Purposes%20FY%202023-24\FY%202021-22\NAAC%20FY%202021-22\MES%20Fixed%20Assest%20Additin%20Brach%20Wise%2021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new\Users\fo\Desktop\Varma\FS%202021-22\25.10.2022\Draft%20Financials%202021-2022%20(19.10.22)%20Working%202%20-%20I&amp;E%20On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Notes to BL"/>
      <sheetName val="I&amp;E"/>
      <sheetName val="Notes to I &amp; E"/>
      <sheetName val="Depreciation "/>
      <sheetName val="Note "/>
      <sheetName val="grouping for BS"/>
      <sheetName val="Repayment of Loan"/>
      <sheetName val="Annexure 1"/>
      <sheetName val="Entries"/>
      <sheetName val="Branch"/>
      <sheetName val="Trial MES"/>
      <sheetName val="Trial Store "/>
      <sheetName val="Trial Radio "/>
      <sheetName val="MCV Trial "/>
      <sheetName val="I&amp;E Sub Schedule"/>
      <sheetName val="Trial MASAP"/>
      <sheetName val="Sheet1"/>
      <sheetName val="Notes to I &amp; E for Edtiing"/>
      <sheetName val="Sheet2"/>
    </sheetNames>
    <sheetDataSet>
      <sheetData sheetId="0"/>
      <sheetData sheetId="1"/>
      <sheetData sheetId="2">
        <row r="19">
          <cell r="E19">
            <v>23959939.226296533</v>
          </cell>
        </row>
        <row r="24">
          <cell r="E24">
            <v>13205660.773703456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4">
          <cell r="C174">
            <v>30517109.639999986</v>
          </cell>
          <cell r="D174">
            <v>4969003.9099999983</v>
          </cell>
          <cell r="E174">
            <v>77556</v>
          </cell>
          <cell r="F174">
            <v>3505645.5199999958</v>
          </cell>
          <cell r="G174">
            <v>-1903715.07</v>
          </cell>
          <cell r="H174">
            <v>37165600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Notes to BL"/>
      <sheetName val="I&amp;E"/>
      <sheetName val="Notes to I &amp; E"/>
      <sheetName val="Depreciation "/>
      <sheetName val="Note "/>
      <sheetName val="grouping for BS"/>
      <sheetName val="Repayment of Loan"/>
      <sheetName val="Annexure 1"/>
      <sheetName val="Entries"/>
      <sheetName val="Branch"/>
      <sheetName val="Trial MES"/>
      <sheetName val="Trial Store "/>
      <sheetName val="Trial Radio "/>
      <sheetName val="MCV Trial "/>
      <sheetName val="I&amp;E Sub Schedule"/>
      <sheetName val="Trial MASAP"/>
      <sheetName val="Sheet1"/>
      <sheetName val="Notes to I &amp; E for Edtiing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1">
          <cell r="E111">
            <v>392391978.58300227</v>
          </cell>
          <cell r="F111">
            <v>25569572.109999999</v>
          </cell>
          <cell r="G111">
            <v>7921021.9700000007</v>
          </cell>
          <cell r="H111">
            <v>1979277</v>
          </cell>
          <cell r="I111">
            <v>0</v>
          </cell>
          <cell r="J111">
            <v>423903295.66300219</v>
          </cell>
          <cell r="K111">
            <v>23959939.226296533</v>
          </cell>
          <cell r="L111">
            <v>399943356.23670566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 Addition Split"/>
    </sheetNames>
    <sheetDataSet>
      <sheetData sheetId="0">
        <row r="111">
          <cell r="G111">
            <v>117530</v>
          </cell>
          <cell r="I111">
            <v>192254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B"/>
      <sheetName val="Notes to BL (19.10.22)"/>
      <sheetName val="Income and Expenditure"/>
      <sheetName val="Notes to I &amp; E"/>
      <sheetName val="I &amp; E Sub Schedule"/>
      <sheetName val="Repayment of Loan"/>
      <sheetName val="Branch 21-22 (19.10.22)"/>
      <sheetName val="Depreciation (19.10.22)"/>
      <sheetName val="Balance Sheet"/>
      <sheetName val="Trail-Mes 21-22 (19.10.22)"/>
      <sheetName val="grouping for BS (19.10.22)"/>
      <sheetName val="Trail -Arts 21-22 (19.10.22)"/>
      <sheetName val="Trial Arch 21-22 (19.10.22)"/>
      <sheetName val="Trial Store 21-22 (19.10.22)"/>
      <sheetName val="TrialRadio 21-22 (19.10.2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16">
          <cell r="B216">
            <v>400071574.60999995</v>
          </cell>
          <cell r="C216">
            <v>0</v>
          </cell>
        </row>
      </sheetData>
      <sheetData sheetId="10" refreshError="1"/>
      <sheetData sheetId="11" refreshError="1">
        <row r="36">
          <cell r="B36">
            <v>2678662</v>
          </cell>
        </row>
      </sheetData>
      <sheetData sheetId="12" refreshError="1">
        <row r="36">
          <cell r="B36">
            <v>21710418.609999999</v>
          </cell>
        </row>
      </sheetData>
      <sheetData sheetId="13" refreshError="1"/>
      <sheetData sheetId="14" refreshError="1">
        <row r="36">
          <cell r="B36">
            <v>450983.24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2"/>
  <sheetViews>
    <sheetView topLeftCell="A154" workbookViewId="0">
      <selection activeCell="A160" sqref="A1:XFD1048576"/>
    </sheetView>
  </sheetViews>
  <sheetFormatPr defaultRowHeight="12" x14ac:dyDescent="0.2"/>
  <cols>
    <col min="1" max="1" width="2.42578125" style="14" customWidth="1"/>
    <col min="2" max="2" width="36.5703125" style="14" bestFit="1" customWidth="1"/>
    <col min="3" max="3" width="13.42578125" style="14" bestFit="1" customWidth="1"/>
    <col min="4" max="4" width="12.42578125" style="14" bestFit="1" customWidth="1"/>
    <col min="5" max="5" width="10.28515625" style="14" bestFit="1" customWidth="1"/>
    <col min="6" max="6" width="12.5703125" style="14" bestFit="1" customWidth="1"/>
    <col min="7" max="7" width="11.7109375" style="14" customWidth="1"/>
    <col min="8" max="9" width="13.42578125" style="14" bestFit="1" customWidth="1"/>
    <col min="10" max="10" width="18.28515625" style="14" customWidth="1"/>
    <col min="11" max="11" width="16.5703125" style="14" customWidth="1"/>
    <col min="12" max="12" width="17.42578125" style="14" customWidth="1"/>
    <col min="13" max="13" width="14.28515625" style="14" bestFit="1" customWidth="1"/>
    <col min="14" max="16384" width="9.140625" style="14"/>
  </cols>
  <sheetData>
    <row r="2" spans="2:10" x14ac:dyDescent="0.2">
      <c r="B2" s="144" t="s">
        <v>154</v>
      </c>
      <c r="C2" s="144"/>
      <c r="D2" s="144"/>
      <c r="E2" s="144"/>
      <c r="F2" s="144"/>
      <c r="G2" s="144"/>
      <c r="H2" s="144"/>
    </row>
    <row r="3" spans="2:10" x14ac:dyDescent="0.2">
      <c r="B3" s="145" t="s">
        <v>157</v>
      </c>
      <c r="C3" s="145"/>
      <c r="D3" s="145"/>
      <c r="E3" s="145"/>
      <c r="F3" s="145"/>
      <c r="G3" s="145"/>
      <c r="H3" s="145"/>
    </row>
    <row r="4" spans="2:10" ht="48.75" customHeight="1" x14ac:dyDescent="0.2">
      <c r="B4" s="10" t="s">
        <v>155</v>
      </c>
      <c r="C4" s="11" t="s">
        <v>156</v>
      </c>
      <c r="D4" s="12" t="s">
        <v>0</v>
      </c>
      <c r="E4" s="11" t="s">
        <v>1</v>
      </c>
      <c r="F4" s="12" t="s">
        <v>2</v>
      </c>
      <c r="G4" s="11" t="s">
        <v>3</v>
      </c>
      <c r="H4" s="11" t="s">
        <v>4</v>
      </c>
    </row>
    <row r="5" spans="2:10" x14ac:dyDescent="0.2">
      <c r="B5" s="15" t="s">
        <v>5</v>
      </c>
      <c r="C5" s="1"/>
      <c r="D5" s="2"/>
      <c r="E5" s="2"/>
      <c r="F5" s="2"/>
      <c r="G5" s="3"/>
      <c r="H5" s="3"/>
    </row>
    <row r="6" spans="2:10" x14ac:dyDescent="0.2">
      <c r="B6" s="16" t="s">
        <v>6</v>
      </c>
      <c r="C6" s="3">
        <v>487000</v>
      </c>
      <c r="D6" s="4">
        <v>750</v>
      </c>
      <c r="E6" s="4"/>
      <c r="F6" s="4">
        <v>63000</v>
      </c>
      <c r="G6" s="3"/>
      <c r="H6" s="3">
        <v>550750</v>
      </c>
    </row>
    <row r="7" spans="2:10" x14ac:dyDescent="0.2">
      <c r="B7" s="16" t="s">
        <v>7</v>
      </c>
      <c r="C7" s="3">
        <v>718000</v>
      </c>
      <c r="D7" s="4"/>
      <c r="E7" s="4"/>
      <c r="F7" s="4"/>
      <c r="G7" s="3"/>
      <c r="H7" s="3">
        <v>718000</v>
      </c>
      <c r="J7" s="17"/>
    </row>
    <row r="8" spans="2:10" x14ac:dyDescent="0.2">
      <c r="B8" s="16" t="s">
        <v>8</v>
      </c>
      <c r="C8" s="3">
        <v>156772952</v>
      </c>
      <c r="D8" s="4">
        <v>16027750</v>
      </c>
      <c r="E8" s="4"/>
      <c r="F8" s="4">
        <v>21386400.34</v>
      </c>
      <c r="G8" s="3"/>
      <c r="H8" s="3">
        <v>194187102.34</v>
      </c>
      <c r="J8" s="17"/>
    </row>
    <row r="9" spans="2:10" x14ac:dyDescent="0.2">
      <c r="B9" s="16" t="s">
        <v>9</v>
      </c>
      <c r="C9" s="18"/>
      <c r="D9" s="4">
        <v>327009.40000000002</v>
      </c>
      <c r="E9" s="4"/>
      <c r="F9" s="4"/>
      <c r="G9" s="3"/>
      <c r="H9" s="3">
        <v>327009.40000000002</v>
      </c>
    </row>
    <row r="10" spans="2:10" x14ac:dyDescent="0.2">
      <c r="B10" s="19" t="s">
        <v>10</v>
      </c>
      <c r="C10" s="3">
        <v>13644601</v>
      </c>
      <c r="D10" s="4"/>
      <c r="E10" s="4"/>
      <c r="F10" s="4"/>
      <c r="G10" s="3"/>
      <c r="H10" s="3">
        <v>13644601</v>
      </c>
    </row>
    <row r="11" spans="2:10" x14ac:dyDescent="0.2">
      <c r="B11" s="19" t="s">
        <v>11</v>
      </c>
      <c r="C11" s="3"/>
      <c r="D11" s="4">
        <v>994000</v>
      </c>
      <c r="E11" s="4"/>
      <c r="F11" s="4">
        <v>370500</v>
      </c>
      <c r="G11" s="3"/>
      <c r="H11" s="3">
        <v>1364500</v>
      </c>
    </row>
    <row r="12" spans="2:10" x14ac:dyDescent="0.2">
      <c r="B12" s="19" t="s">
        <v>12</v>
      </c>
      <c r="C12" s="3">
        <v>1367500</v>
      </c>
      <c r="D12" s="4"/>
      <c r="E12" s="4"/>
      <c r="F12" s="4"/>
      <c r="G12" s="3"/>
      <c r="H12" s="3">
        <v>1367500</v>
      </c>
    </row>
    <row r="13" spans="2:10" x14ac:dyDescent="0.2">
      <c r="B13" s="16" t="s">
        <v>13</v>
      </c>
      <c r="C13" s="3">
        <v>415000</v>
      </c>
      <c r="D13" s="4"/>
      <c r="E13" s="4"/>
      <c r="F13" s="4"/>
      <c r="G13" s="3"/>
      <c r="H13" s="3">
        <v>415000</v>
      </c>
    </row>
    <row r="14" spans="2:10" x14ac:dyDescent="0.2">
      <c r="B14" s="16" t="s">
        <v>14</v>
      </c>
      <c r="C14" s="3">
        <v>228350</v>
      </c>
      <c r="D14" s="4"/>
      <c r="E14" s="4"/>
      <c r="F14" s="4"/>
      <c r="G14" s="3"/>
      <c r="H14" s="3">
        <v>228350</v>
      </c>
    </row>
    <row r="15" spans="2:10" x14ac:dyDescent="0.2">
      <c r="B15" s="20" t="s">
        <v>15</v>
      </c>
      <c r="C15" s="3">
        <v>4464451.75</v>
      </c>
      <c r="D15" s="4">
        <v>466950</v>
      </c>
      <c r="E15" s="4"/>
      <c r="F15" s="4"/>
      <c r="G15" s="3"/>
      <c r="H15" s="3">
        <v>4931401.75</v>
      </c>
    </row>
    <row r="16" spans="2:10" x14ac:dyDescent="0.2">
      <c r="B16" s="20" t="s">
        <v>16</v>
      </c>
      <c r="C16" s="3">
        <v>51000</v>
      </c>
      <c r="D16" s="4"/>
      <c r="E16" s="4"/>
      <c r="F16" s="4"/>
      <c r="G16" s="3"/>
      <c r="H16" s="3">
        <v>51000</v>
      </c>
    </row>
    <row r="17" spans="2:9" x14ac:dyDescent="0.2">
      <c r="B17" s="20" t="s">
        <v>17</v>
      </c>
      <c r="C17" s="3">
        <v>1693266.77</v>
      </c>
      <c r="D17" s="4"/>
      <c r="E17" s="4"/>
      <c r="F17" s="4"/>
      <c r="G17" s="3"/>
      <c r="H17" s="3">
        <v>1693266.77</v>
      </c>
      <c r="I17" s="17"/>
    </row>
    <row r="18" spans="2:9" x14ac:dyDescent="0.2">
      <c r="B18" s="16" t="s">
        <v>18</v>
      </c>
      <c r="C18" s="3">
        <v>5604930</v>
      </c>
      <c r="D18" s="4">
        <v>370200</v>
      </c>
      <c r="E18" s="4"/>
      <c r="F18" s="4">
        <v>788475</v>
      </c>
      <c r="G18" s="3"/>
      <c r="H18" s="3">
        <v>6763605</v>
      </c>
      <c r="I18" s="21"/>
    </row>
    <row r="19" spans="2:9" x14ac:dyDescent="0.2">
      <c r="B19" s="16" t="s">
        <v>19</v>
      </c>
      <c r="C19" s="3">
        <v>125142</v>
      </c>
      <c r="D19" s="4"/>
      <c r="E19" s="4"/>
      <c r="F19" s="4"/>
      <c r="G19" s="3"/>
      <c r="H19" s="3">
        <v>125142</v>
      </c>
    </row>
    <row r="20" spans="2:9" x14ac:dyDescent="0.2">
      <c r="B20" s="19" t="s">
        <v>20</v>
      </c>
      <c r="C20" s="3">
        <v>501185</v>
      </c>
      <c r="D20" s="4"/>
      <c r="E20" s="4"/>
      <c r="F20" s="4"/>
      <c r="G20" s="3"/>
      <c r="H20" s="3">
        <v>501185</v>
      </c>
    </row>
    <row r="21" spans="2:9" x14ac:dyDescent="0.2">
      <c r="B21" s="16" t="s">
        <v>21</v>
      </c>
      <c r="C21" s="3">
        <v>10000</v>
      </c>
      <c r="D21" s="4"/>
      <c r="E21" s="4"/>
      <c r="F21" s="4"/>
      <c r="G21" s="3"/>
      <c r="H21" s="3">
        <v>10000</v>
      </c>
    </row>
    <row r="22" spans="2:9" x14ac:dyDescent="0.2">
      <c r="B22" s="20" t="s">
        <v>22</v>
      </c>
      <c r="C22" s="3"/>
      <c r="D22" s="4"/>
      <c r="E22" s="4">
        <v>320870.77</v>
      </c>
      <c r="F22" s="4"/>
      <c r="G22" s="3"/>
      <c r="H22" s="3">
        <v>320870.77</v>
      </c>
    </row>
    <row r="23" spans="2:9" x14ac:dyDescent="0.2">
      <c r="B23" s="16" t="s">
        <v>23</v>
      </c>
      <c r="C23" s="3">
        <v>6000</v>
      </c>
      <c r="D23" s="4"/>
      <c r="E23" s="4"/>
      <c r="F23" s="4"/>
      <c r="G23" s="3"/>
      <c r="H23" s="3">
        <v>6000</v>
      </c>
    </row>
    <row r="24" spans="2:9" x14ac:dyDescent="0.2">
      <c r="B24" s="22" t="s">
        <v>24</v>
      </c>
      <c r="C24" s="3">
        <v>2460</v>
      </c>
      <c r="D24" s="4"/>
      <c r="E24" s="4"/>
      <c r="F24" s="4"/>
      <c r="G24" s="3"/>
      <c r="H24" s="3">
        <v>2460</v>
      </c>
    </row>
    <row r="25" spans="2:9" x14ac:dyDescent="0.2">
      <c r="B25" s="16" t="s">
        <v>25</v>
      </c>
      <c r="C25" s="3">
        <v>1100000</v>
      </c>
      <c r="D25" s="4"/>
      <c r="E25" s="4"/>
      <c r="F25" s="4"/>
      <c r="G25" s="3"/>
      <c r="H25" s="3">
        <v>1100000</v>
      </c>
      <c r="I25" s="17"/>
    </row>
    <row r="26" spans="2:9" x14ac:dyDescent="0.2">
      <c r="B26" s="22" t="s">
        <v>26</v>
      </c>
      <c r="C26" s="3">
        <v>69558.2</v>
      </c>
      <c r="D26" s="4"/>
      <c r="E26" s="4"/>
      <c r="F26" s="4"/>
      <c r="G26" s="3"/>
      <c r="H26" s="3">
        <v>69558.2</v>
      </c>
      <c r="I26" s="17"/>
    </row>
    <row r="27" spans="2:9" x14ac:dyDescent="0.2">
      <c r="B27" s="34" t="s">
        <v>4</v>
      </c>
      <c r="C27" s="35">
        <f t="shared" ref="C27:H27" si="0">SUM(C5:C26)</f>
        <v>187261396.72</v>
      </c>
      <c r="D27" s="35">
        <f t="shared" si="0"/>
        <v>18186659.399999999</v>
      </c>
      <c r="E27" s="35">
        <f t="shared" si="0"/>
        <v>320870.77</v>
      </c>
      <c r="F27" s="35">
        <f t="shared" si="0"/>
        <v>22608375.34</v>
      </c>
      <c r="G27" s="35">
        <f t="shared" si="0"/>
        <v>0</v>
      </c>
      <c r="H27" s="35">
        <f t="shared" si="0"/>
        <v>228377302.23000002</v>
      </c>
      <c r="I27" s="17"/>
    </row>
    <row r="28" spans="2:9" x14ac:dyDescent="0.2">
      <c r="B28" s="23" t="s">
        <v>27</v>
      </c>
      <c r="C28" s="3">
        <v>10141968.24</v>
      </c>
      <c r="D28" s="4"/>
      <c r="E28" s="4"/>
      <c r="F28" s="4"/>
      <c r="G28" s="3"/>
      <c r="H28" s="3">
        <v>10141968.24</v>
      </c>
      <c r="I28" s="17"/>
    </row>
    <row r="29" spans="2:9" x14ac:dyDescent="0.2">
      <c r="B29" s="24" t="s">
        <v>28</v>
      </c>
      <c r="C29" s="5">
        <f t="shared" ref="C29:H29" si="1">C27-C28</f>
        <v>177119428.47999999</v>
      </c>
      <c r="D29" s="5">
        <f t="shared" si="1"/>
        <v>18186659.399999999</v>
      </c>
      <c r="E29" s="5">
        <f t="shared" si="1"/>
        <v>320870.77</v>
      </c>
      <c r="F29" s="5">
        <f t="shared" si="1"/>
        <v>22608375.34</v>
      </c>
      <c r="G29" s="5">
        <f t="shared" si="1"/>
        <v>0</v>
      </c>
      <c r="H29" s="5">
        <f t="shared" si="1"/>
        <v>218235333.99000001</v>
      </c>
    </row>
    <row r="30" spans="2:9" x14ac:dyDescent="0.2">
      <c r="B30" s="20"/>
      <c r="C30" s="3"/>
      <c r="D30" s="4"/>
      <c r="E30" s="4"/>
      <c r="F30" s="4"/>
      <c r="G30" s="3"/>
      <c r="H30" s="3"/>
    </row>
    <row r="31" spans="2:9" x14ac:dyDescent="0.2">
      <c r="B31" s="25" t="s">
        <v>29</v>
      </c>
      <c r="C31" s="3"/>
      <c r="D31" s="4"/>
      <c r="E31" s="4"/>
      <c r="F31" s="4"/>
      <c r="G31" s="3"/>
      <c r="H31" s="3"/>
    </row>
    <row r="32" spans="2:9" x14ac:dyDescent="0.2">
      <c r="B32" s="20" t="s">
        <v>30</v>
      </c>
      <c r="C32" s="3">
        <v>108646.6</v>
      </c>
      <c r="D32" s="4">
        <v>27857</v>
      </c>
      <c r="E32" s="4"/>
      <c r="F32" s="4">
        <v>197083</v>
      </c>
      <c r="G32" s="3"/>
      <c r="H32" s="3">
        <v>333586.59999999998</v>
      </c>
    </row>
    <row r="33" spans="2:11" x14ac:dyDescent="0.2">
      <c r="B33" s="16" t="s">
        <v>31</v>
      </c>
      <c r="C33" s="3">
        <v>473835</v>
      </c>
      <c r="D33" s="4">
        <v>160091.63</v>
      </c>
      <c r="E33" s="4"/>
      <c r="F33" s="4"/>
      <c r="G33" s="3"/>
      <c r="H33" s="3">
        <v>633926.63</v>
      </c>
    </row>
    <row r="34" spans="2:11" x14ac:dyDescent="0.2">
      <c r="B34" s="16" t="s">
        <v>29</v>
      </c>
      <c r="C34" s="3">
        <v>92000</v>
      </c>
      <c r="D34" s="4"/>
      <c r="E34" s="4"/>
      <c r="F34" s="4">
        <v>1300</v>
      </c>
      <c r="G34" s="3"/>
      <c r="H34" s="3">
        <v>93300</v>
      </c>
    </row>
    <row r="35" spans="2:11" x14ac:dyDescent="0.2">
      <c r="B35" s="16" t="s">
        <v>22</v>
      </c>
      <c r="C35" s="3">
        <v>550000</v>
      </c>
      <c r="D35" s="4"/>
      <c r="E35" s="26"/>
      <c r="F35" s="4"/>
      <c r="G35" s="3"/>
      <c r="H35" s="3">
        <v>550000</v>
      </c>
      <c r="K35" s="17"/>
    </row>
    <row r="36" spans="2:11" x14ac:dyDescent="0.2">
      <c r="B36" s="19" t="s">
        <v>32</v>
      </c>
      <c r="C36" s="3"/>
      <c r="D36" s="4"/>
      <c r="E36" s="4"/>
      <c r="F36" s="4"/>
      <c r="G36" s="3">
        <v>802092.22</v>
      </c>
      <c r="H36" s="3">
        <v>802092.22</v>
      </c>
    </row>
    <row r="37" spans="2:11" x14ac:dyDescent="0.2">
      <c r="B37" s="16" t="s">
        <v>33</v>
      </c>
      <c r="C37" s="3">
        <v>635866.67000000004</v>
      </c>
      <c r="D37" s="4"/>
      <c r="E37" s="4"/>
      <c r="F37" s="4"/>
      <c r="G37" s="3"/>
      <c r="H37" s="3">
        <v>635866.67000000004</v>
      </c>
    </row>
    <row r="38" spans="2:11" x14ac:dyDescent="0.2">
      <c r="B38" s="16" t="s">
        <v>34</v>
      </c>
      <c r="C38" s="3"/>
      <c r="D38" s="4"/>
      <c r="E38" s="4">
        <v>0.92</v>
      </c>
      <c r="F38" s="4">
        <v>50.08</v>
      </c>
      <c r="G38" s="3"/>
      <c r="H38" s="3">
        <v>51</v>
      </c>
    </row>
    <row r="39" spans="2:11" x14ac:dyDescent="0.2">
      <c r="B39" s="22" t="s">
        <v>35</v>
      </c>
      <c r="C39" s="3"/>
      <c r="D39" s="4">
        <v>31776</v>
      </c>
      <c r="E39" s="4"/>
      <c r="F39" s="4"/>
      <c r="G39" s="3"/>
      <c r="H39" s="3">
        <v>31776</v>
      </c>
      <c r="J39" s="21"/>
    </row>
    <row r="40" spans="2:11" x14ac:dyDescent="0.2">
      <c r="B40" s="16" t="s">
        <v>36</v>
      </c>
      <c r="C40" s="3">
        <v>8333</v>
      </c>
      <c r="D40" s="4"/>
      <c r="E40" s="4"/>
      <c r="F40" s="4"/>
      <c r="G40" s="3"/>
      <c r="H40" s="3">
        <v>8333</v>
      </c>
    </row>
    <row r="41" spans="2:11" x14ac:dyDescent="0.2">
      <c r="B41" s="34" t="s">
        <v>4</v>
      </c>
      <c r="C41" s="35">
        <f t="shared" ref="C41:H41" si="2">SUM(C31:C40)</f>
        <v>1868681.27</v>
      </c>
      <c r="D41" s="35">
        <f t="shared" si="2"/>
        <v>219724.63</v>
      </c>
      <c r="E41" s="35">
        <f t="shared" si="2"/>
        <v>0.92</v>
      </c>
      <c r="F41" s="35">
        <f t="shared" si="2"/>
        <v>198433.08</v>
      </c>
      <c r="G41" s="35">
        <f t="shared" si="2"/>
        <v>802092.22</v>
      </c>
      <c r="H41" s="35">
        <f t="shared" si="2"/>
        <v>3088932.12</v>
      </c>
      <c r="I41" s="17"/>
      <c r="J41" s="17"/>
    </row>
    <row r="42" spans="2:11" x14ac:dyDescent="0.2">
      <c r="B42" s="16"/>
      <c r="C42" s="3"/>
      <c r="D42" s="4"/>
      <c r="E42" s="4"/>
      <c r="F42" s="4"/>
      <c r="G42" s="3"/>
      <c r="H42" s="3"/>
    </row>
    <row r="43" spans="2:11" x14ac:dyDescent="0.2">
      <c r="B43" s="28" t="s">
        <v>37</v>
      </c>
      <c r="C43" s="3"/>
      <c r="D43" s="4"/>
      <c r="E43" s="4"/>
      <c r="F43" s="4"/>
      <c r="G43" s="3"/>
      <c r="H43" s="3"/>
    </row>
    <row r="44" spans="2:11" x14ac:dyDescent="0.2">
      <c r="B44" s="16" t="s">
        <v>38</v>
      </c>
      <c r="C44" s="3">
        <v>8614425.5500000007</v>
      </c>
      <c r="D44" s="4"/>
      <c r="E44" s="4"/>
      <c r="F44" s="4"/>
      <c r="G44" s="3"/>
      <c r="H44" s="3">
        <v>8614425.5500000007</v>
      </c>
    </row>
    <row r="45" spans="2:11" x14ac:dyDescent="0.2">
      <c r="B45" s="16" t="s">
        <v>39</v>
      </c>
      <c r="C45" s="3">
        <v>12848</v>
      </c>
      <c r="D45" s="26"/>
      <c r="E45" s="4"/>
      <c r="F45" s="4"/>
      <c r="G45" s="3"/>
      <c r="H45" s="3">
        <v>12848</v>
      </c>
    </row>
    <row r="46" spans="2:11" x14ac:dyDescent="0.2">
      <c r="B46" s="16" t="s">
        <v>40</v>
      </c>
      <c r="C46" s="3">
        <v>12000</v>
      </c>
      <c r="D46" s="26"/>
      <c r="E46" s="4"/>
      <c r="F46" s="4"/>
      <c r="G46" s="3"/>
      <c r="H46" s="3">
        <v>12000</v>
      </c>
    </row>
    <row r="47" spans="2:11" x14ac:dyDescent="0.2">
      <c r="B47" s="16" t="s">
        <v>41</v>
      </c>
      <c r="C47" s="3">
        <v>10000</v>
      </c>
      <c r="D47" s="4"/>
      <c r="E47" s="4"/>
      <c r="F47" s="4"/>
      <c r="G47" s="3"/>
      <c r="H47" s="3">
        <v>10000</v>
      </c>
    </row>
    <row r="48" spans="2:11" x14ac:dyDescent="0.2">
      <c r="B48" s="16" t="s">
        <v>42</v>
      </c>
      <c r="C48" s="3">
        <v>3237612.56</v>
      </c>
      <c r="D48" s="4"/>
      <c r="E48" s="4"/>
      <c r="F48" s="4">
        <v>165288.56</v>
      </c>
      <c r="G48" s="3"/>
      <c r="H48" s="3">
        <v>3402901.12</v>
      </c>
    </row>
    <row r="49" spans="2:12" x14ac:dyDescent="0.2">
      <c r="B49" s="16" t="s">
        <v>43</v>
      </c>
      <c r="C49" s="3">
        <v>381505.17</v>
      </c>
      <c r="D49" s="4"/>
      <c r="E49" s="4"/>
      <c r="F49" s="4"/>
      <c r="G49" s="3"/>
      <c r="H49" s="3">
        <v>381505.17</v>
      </c>
    </row>
    <row r="50" spans="2:12" x14ac:dyDescent="0.2">
      <c r="B50" s="16" t="s">
        <v>44</v>
      </c>
      <c r="C50" s="3">
        <v>166005</v>
      </c>
      <c r="D50" s="4"/>
      <c r="E50" s="4"/>
      <c r="F50" s="4">
        <v>350</v>
      </c>
      <c r="G50" s="3">
        <v>10200</v>
      </c>
      <c r="H50" s="3">
        <v>176555</v>
      </c>
    </row>
    <row r="51" spans="2:12" x14ac:dyDescent="0.2">
      <c r="B51" s="16" t="s">
        <v>45</v>
      </c>
      <c r="C51" s="3">
        <v>6000</v>
      </c>
      <c r="D51" s="4"/>
      <c r="E51" s="4"/>
      <c r="F51" s="4"/>
      <c r="G51" s="3"/>
      <c r="H51" s="3">
        <v>6000</v>
      </c>
    </row>
    <row r="52" spans="2:12" x14ac:dyDescent="0.2">
      <c r="B52" s="16" t="s">
        <v>46</v>
      </c>
      <c r="C52" s="3">
        <v>10200</v>
      </c>
      <c r="D52" s="4"/>
      <c r="E52" s="4"/>
      <c r="F52" s="4"/>
      <c r="G52" s="3"/>
      <c r="H52" s="3">
        <v>10200</v>
      </c>
    </row>
    <row r="53" spans="2:12" x14ac:dyDescent="0.2">
      <c r="B53" s="16" t="s">
        <v>47</v>
      </c>
      <c r="C53" s="3">
        <v>358962</v>
      </c>
      <c r="D53" s="4"/>
      <c r="E53" s="4"/>
      <c r="F53" s="4"/>
      <c r="G53" s="3">
        <v>35750</v>
      </c>
      <c r="H53" s="3">
        <v>394712</v>
      </c>
      <c r="K53" s="144"/>
      <c r="L53" s="144"/>
    </row>
    <row r="54" spans="2:12" x14ac:dyDescent="0.2">
      <c r="B54" s="16" t="s">
        <v>48</v>
      </c>
      <c r="C54" s="3">
        <v>16655</v>
      </c>
      <c r="D54" s="4">
        <v>2125</v>
      </c>
      <c r="E54" s="4"/>
      <c r="F54" s="4"/>
      <c r="G54" s="3"/>
      <c r="H54" s="3">
        <v>18780</v>
      </c>
      <c r="K54" s="17"/>
    </row>
    <row r="55" spans="2:12" x14ac:dyDescent="0.2">
      <c r="B55" s="16" t="s">
        <v>49</v>
      </c>
      <c r="C55" s="3">
        <v>195000</v>
      </c>
      <c r="D55" s="4"/>
      <c r="E55" s="4"/>
      <c r="F55" s="4"/>
      <c r="G55" s="3"/>
      <c r="H55" s="3">
        <v>195000</v>
      </c>
      <c r="K55" s="17"/>
    </row>
    <row r="56" spans="2:12" x14ac:dyDescent="0.2">
      <c r="B56" s="16" t="s">
        <v>50</v>
      </c>
      <c r="C56" s="3">
        <v>31600</v>
      </c>
      <c r="D56" s="4">
        <v>1920</v>
      </c>
      <c r="E56" s="4"/>
      <c r="F56" s="4"/>
      <c r="G56" s="3"/>
      <c r="H56" s="3">
        <v>33520</v>
      </c>
      <c r="K56" s="17"/>
    </row>
    <row r="57" spans="2:12" x14ac:dyDescent="0.2">
      <c r="B57" s="16" t="s">
        <v>51</v>
      </c>
      <c r="C57" s="18">
        <v>68190</v>
      </c>
      <c r="D57" s="4"/>
      <c r="E57" s="4"/>
      <c r="F57" s="4"/>
      <c r="G57" s="3"/>
      <c r="H57" s="3">
        <v>68190</v>
      </c>
      <c r="J57" s="17"/>
      <c r="K57" s="17"/>
    </row>
    <row r="58" spans="2:12" x14ac:dyDescent="0.2">
      <c r="B58" s="16" t="s">
        <v>52</v>
      </c>
      <c r="C58" s="3">
        <v>645550.74</v>
      </c>
      <c r="D58" s="4">
        <v>23675</v>
      </c>
      <c r="E58" s="4"/>
      <c r="F58" s="4">
        <v>128321</v>
      </c>
      <c r="G58" s="3"/>
      <c r="H58" s="3">
        <v>797546.74</v>
      </c>
      <c r="K58" s="17"/>
    </row>
    <row r="59" spans="2:12" x14ac:dyDescent="0.2">
      <c r="B59" s="16" t="s">
        <v>53</v>
      </c>
      <c r="C59" s="3">
        <v>405101.6</v>
      </c>
      <c r="D59" s="4">
        <v>20191.88</v>
      </c>
      <c r="E59" s="4"/>
      <c r="F59" s="4">
        <v>1360</v>
      </c>
      <c r="G59" s="3">
        <v>26108.89</v>
      </c>
      <c r="H59" s="3">
        <v>452762.37</v>
      </c>
      <c r="L59" s="17"/>
    </row>
    <row r="60" spans="2:12" x14ac:dyDescent="0.2">
      <c r="B60" s="16" t="s">
        <v>54</v>
      </c>
      <c r="C60" s="3"/>
      <c r="D60" s="4"/>
      <c r="E60" s="4"/>
      <c r="F60" s="4"/>
      <c r="G60" s="3">
        <v>30165</v>
      </c>
      <c r="H60" s="3">
        <v>30165</v>
      </c>
      <c r="L60" s="17"/>
    </row>
    <row r="61" spans="2:12" x14ac:dyDescent="0.2">
      <c r="B61" s="16" t="s">
        <v>55</v>
      </c>
      <c r="C61" s="3">
        <v>12000</v>
      </c>
      <c r="D61" s="4"/>
      <c r="E61" s="4"/>
      <c r="F61" s="4">
        <v>1000</v>
      </c>
      <c r="G61" s="3"/>
      <c r="H61" s="3">
        <v>13000</v>
      </c>
    </row>
    <row r="62" spans="2:12" x14ac:dyDescent="0.2">
      <c r="B62" s="16" t="s">
        <v>56</v>
      </c>
      <c r="C62" s="3">
        <v>96300</v>
      </c>
      <c r="D62" s="4"/>
      <c r="E62" s="4"/>
      <c r="F62" s="4">
        <v>90800</v>
      </c>
      <c r="G62" s="3"/>
      <c r="H62" s="3">
        <v>187100</v>
      </c>
    </row>
    <row r="63" spans="2:12" x14ac:dyDescent="0.2">
      <c r="B63" s="16" t="s">
        <v>57</v>
      </c>
      <c r="C63" s="3">
        <v>4572859.3999999994</v>
      </c>
      <c r="D63" s="4">
        <v>13125</v>
      </c>
      <c r="E63" s="4"/>
      <c r="F63" s="4">
        <v>141924.5</v>
      </c>
      <c r="G63" s="3">
        <v>97413.02</v>
      </c>
      <c r="H63" s="3">
        <v>4825321.919999999</v>
      </c>
    </row>
    <row r="64" spans="2:12" x14ac:dyDescent="0.2">
      <c r="B64" s="16" t="s">
        <v>58</v>
      </c>
      <c r="C64" s="3"/>
      <c r="D64" s="4"/>
      <c r="E64" s="4"/>
      <c r="F64" s="4"/>
      <c r="G64" s="3">
        <v>48979.96</v>
      </c>
      <c r="H64" s="3">
        <v>48979.96</v>
      </c>
    </row>
    <row r="65" spans="2:10" x14ac:dyDescent="0.2">
      <c r="B65" s="16" t="s">
        <v>59</v>
      </c>
      <c r="C65" s="3">
        <v>393993</v>
      </c>
      <c r="D65" s="4"/>
      <c r="E65" s="4"/>
      <c r="F65" s="4">
        <v>110776</v>
      </c>
      <c r="G65" s="3"/>
      <c r="H65" s="3">
        <v>504769</v>
      </c>
    </row>
    <row r="66" spans="2:10" x14ac:dyDescent="0.2">
      <c r="B66" s="16" t="s">
        <v>60</v>
      </c>
      <c r="C66" s="3">
        <v>9990</v>
      </c>
      <c r="D66" s="4">
        <v>849</v>
      </c>
      <c r="E66" s="4"/>
      <c r="F66" s="4">
        <v>1948</v>
      </c>
      <c r="G66" s="3"/>
      <c r="H66" s="3">
        <v>12787</v>
      </c>
    </row>
    <row r="67" spans="2:10" x14ac:dyDescent="0.2">
      <c r="B67" s="16" t="s">
        <v>61</v>
      </c>
      <c r="C67" s="3">
        <v>247037.84</v>
      </c>
      <c r="D67" s="4">
        <v>41374</v>
      </c>
      <c r="E67" s="4"/>
      <c r="F67" s="4">
        <v>148599.5</v>
      </c>
      <c r="G67" s="3"/>
      <c r="H67" s="3">
        <v>437011.33999999997</v>
      </c>
    </row>
    <row r="68" spans="2:10" x14ac:dyDescent="0.2">
      <c r="B68" s="16" t="s">
        <v>62</v>
      </c>
      <c r="C68" s="3">
        <v>6840</v>
      </c>
      <c r="D68" s="4"/>
      <c r="E68" s="4"/>
      <c r="F68" s="4"/>
      <c r="G68" s="3"/>
      <c r="H68" s="3">
        <v>6840</v>
      </c>
    </row>
    <row r="69" spans="2:10" x14ac:dyDescent="0.2">
      <c r="B69" s="16" t="s">
        <v>63</v>
      </c>
      <c r="C69" s="3">
        <v>543970</v>
      </c>
      <c r="D69" s="4">
        <v>6080</v>
      </c>
      <c r="E69" s="4"/>
      <c r="F69" s="4">
        <v>7426</v>
      </c>
      <c r="G69" s="3">
        <v>54722</v>
      </c>
      <c r="H69" s="3">
        <v>612198</v>
      </c>
    </row>
    <row r="70" spans="2:10" x14ac:dyDescent="0.2">
      <c r="B70" s="16" t="s">
        <v>64</v>
      </c>
      <c r="C70" s="3">
        <v>135212</v>
      </c>
      <c r="D70" s="4"/>
      <c r="E70" s="4"/>
      <c r="F70" s="4"/>
      <c r="G70" s="3"/>
      <c r="H70" s="3">
        <v>135212</v>
      </c>
    </row>
    <row r="71" spans="2:10" x14ac:dyDescent="0.2">
      <c r="B71" s="16" t="s">
        <v>65</v>
      </c>
      <c r="C71" s="3"/>
      <c r="D71" s="4">
        <v>10000</v>
      </c>
      <c r="E71" s="4"/>
      <c r="F71" s="4"/>
      <c r="G71" s="3"/>
      <c r="H71" s="3">
        <v>10000</v>
      </c>
    </row>
    <row r="72" spans="2:10" x14ac:dyDescent="0.2">
      <c r="B72" s="22" t="s">
        <v>66</v>
      </c>
      <c r="C72" s="3">
        <v>12100</v>
      </c>
      <c r="D72" s="4"/>
      <c r="E72" s="4"/>
      <c r="F72" s="4"/>
      <c r="G72" s="3"/>
      <c r="H72" s="3">
        <v>12100</v>
      </c>
    </row>
    <row r="73" spans="2:10" x14ac:dyDescent="0.2">
      <c r="B73" s="22" t="s">
        <v>67</v>
      </c>
      <c r="C73" s="3">
        <v>729511.8</v>
      </c>
      <c r="D73" s="4"/>
      <c r="E73" s="4"/>
      <c r="F73" s="4">
        <v>24000</v>
      </c>
      <c r="G73" s="3"/>
      <c r="H73" s="3">
        <v>753511.8</v>
      </c>
    </row>
    <row r="74" spans="2:10" x14ac:dyDescent="0.2">
      <c r="B74" s="22" t="s">
        <v>68</v>
      </c>
      <c r="C74" s="3">
        <v>5000</v>
      </c>
      <c r="D74" s="4"/>
      <c r="E74" s="4"/>
      <c r="F74" s="4"/>
      <c r="G74" s="3"/>
      <c r="H74" s="3">
        <v>5000</v>
      </c>
    </row>
    <row r="75" spans="2:10" x14ac:dyDescent="0.2">
      <c r="B75" s="22" t="s">
        <v>69</v>
      </c>
      <c r="C75" s="3">
        <v>-173180</v>
      </c>
      <c r="D75" s="4"/>
      <c r="E75" s="4"/>
      <c r="F75" s="4"/>
      <c r="G75" s="3"/>
      <c r="H75" s="3">
        <v>-173180</v>
      </c>
    </row>
    <row r="76" spans="2:10" x14ac:dyDescent="0.2">
      <c r="B76" s="34" t="s">
        <v>4</v>
      </c>
      <c r="C76" s="35">
        <v>20763289.66</v>
      </c>
      <c r="D76" s="35">
        <v>119339.88</v>
      </c>
      <c r="E76" s="35">
        <v>0</v>
      </c>
      <c r="F76" s="35">
        <v>821793.56</v>
      </c>
      <c r="G76" s="35">
        <v>303338.87</v>
      </c>
      <c r="H76" s="35">
        <v>22007761.970000003</v>
      </c>
    </row>
    <row r="77" spans="2:10" x14ac:dyDescent="0.2">
      <c r="B77" s="28"/>
      <c r="C77" s="24"/>
      <c r="D77" s="4"/>
      <c r="E77" s="4"/>
      <c r="F77" s="4"/>
      <c r="G77" s="3"/>
      <c r="H77" s="3"/>
      <c r="J77" s="17"/>
    </row>
    <row r="78" spans="2:10" x14ac:dyDescent="0.2">
      <c r="B78" s="28" t="s">
        <v>70</v>
      </c>
      <c r="C78" s="3"/>
      <c r="D78" s="4"/>
      <c r="E78" s="4"/>
      <c r="F78" s="4"/>
      <c r="G78" s="3"/>
      <c r="H78" s="3"/>
      <c r="J78" s="17"/>
    </row>
    <row r="79" spans="2:10" x14ac:dyDescent="0.2">
      <c r="B79" s="22" t="s">
        <v>71</v>
      </c>
      <c r="C79" s="3">
        <v>979020</v>
      </c>
      <c r="D79" s="4"/>
      <c r="E79" s="4"/>
      <c r="F79" s="4"/>
      <c r="G79" s="3"/>
      <c r="H79" s="3">
        <v>979020</v>
      </c>
      <c r="I79" s="17"/>
    </row>
    <row r="80" spans="2:10" x14ac:dyDescent="0.2">
      <c r="B80" s="22" t="s">
        <v>72</v>
      </c>
      <c r="C80" s="3">
        <v>543849</v>
      </c>
      <c r="D80" s="4"/>
      <c r="E80" s="4"/>
      <c r="F80" s="4"/>
      <c r="G80" s="3"/>
      <c r="H80" s="3">
        <v>543849</v>
      </c>
    </row>
    <row r="81" spans="2:8" x14ac:dyDescent="0.2">
      <c r="B81" s="22" t="s">
        <v>73</v>
      </c>
      <c r="C81" s="3">
        <v>76000</v>
      </c>
      <c r="D81" s="4"/>
      <c r="E81" s="4"/>
      <c r="F81" s="4"/>
      <c r="G81" s="3"/>
      <c r="H81" s="3">
        <v>76000</v>
      </c>
    </row>
    <row r="82" spans="2:8" x14ac:dyDescent="0.2">
      <c r="B82" s="22" t="s">
        <v>74</v>
      </c>
      <c r="C82" s="3"/>
      <c r="D82" s="4"/>
      <c r="E82" s="4"/>
      <c r="F82" s="4">
        <v>121343</v>
      </c>
      <c r="G82" s="3"/>
      <c r="H82" s="3">
        <v>121343</v>
      </c>
    </row>
    <row r="83" spans="2:8" x14ac:dyDescent="0.2">
      <c r="B83" s="22" t="s">
        <v>75</v>
      </c>
      <c r="C83" s="3">
        <v>288139.22000000003</v>
      </c>
      <c r="D83" s="4"/>
      <c r="E83" s="4"/>
      <c r="F83" s="4"/>
      <c r="G83" s="3"/>
      <c r="H83" s="3">
        <v>288139.22000000003</v>
      </c>
    </row>
    <row r="84" spans="2:8" x14ac:dyDescent="0.2">
      <c r="B84" s="22" t="s">
        <v>76</v>
      </c>
      <c r="C84" s="3">
        <v>60500</v>
      </c>
      <c r="D84" s="4"/>
      <c r="E84" s="4"/>
      <c r="F84" s="4">
        <v>125000</v>
      </c>
      <c r="G84" s="3"/>
      <c r="H84" s="3">
        <v>185500</v>
      </c>
    </row>
    <row r="85" spans="2:8" x14ac:dyDescent="0.2">
      <c r="B85" s="22" t="s">
        <v>77</v>
      </c>
      <c r="C85" s="3">
        <v>74409</v>
      </c>
      <c r="D85" s="4"/>
      <c r="E85" s="4"/>
      <c r="F85" s="4"/>
      <c r="G85" s="3"/>
      <c r="H85" s="3">
        <v>74409</v>
      </c>
    </row>
    <row r="86" spans="2:8" x14ac:dyDescent="0.2">
      <c r="B86" s="22" t="s">
        <v>78</v>
      </c>
      <c r="C86" s="3">
        <v>404450</v>
      </c>
      <c r="D86" s="4">
        <v>760</v>
      </c>
      <c r="E86" s="4"/>
      <c r="F86" s="4"/>
      <c r="G86" s="3"/>
      <c r="H86" s="3">
        <v>405210</v>
      </c>
    </row>
    <row r="87" spans="2:8" x14ac:dyDescent="0.2">
      <c r="B87" s="22" t="s">
        <v>79</v>
      </c>
      <c r="C87" s="3">
        <v>56395</v>
      </c>
      <c r="D87" s="4"/>
      <c r="E87" s="4"/>
      <c r="F87" s="4"/>
      <c r="G87" s="3"/>
      <c r="H87" s="3">
        <v>56395</v>
      </c>
    </row>
    <row r="88" spans="2:8" x14ac:dyDescent="0.2">
      <c r="B88" s="22" t="s">
        <v>80</v>
      </c>
      <c r="C88" s="3">
        <v>6400</v>
      </c>
      <c r="D88" s="4"/>
      <c r="E88" s="4"/>
      <c r="F88" s="4"/>
      <c r="G88" s="3"/>
      <c r="H88" s="3">
        <v>6400</v>
      </c>
    </row>
    <row r="89" spans="2:8" x14ac:dyDescent="0.2">
      <c r="B89" s="22" t="s">
        <v>81</v>
      </c>
      <c r="C89" s="3"/>
      <c r="D89" s="4">
        <v>214970.8</v>
      </c>
      <c r="E89" s="4"/>
      <c r="F89" s="4">
        <v>63000</v>
      </c>
      <c r="G89" s="3"/>
      <c r="H89" s="3">
        <v>277970.8</v>
      </c>
    </row>
    <row r="90" spans="2:8" x14ac:dyDescent="0.2">
      <c r="B90" s="22" t="s">
        <v>82</v>
      </c>
      <c r="C90" s="3">
        <v>28775</v>
      </c>
      <c r="D90" s="4"/>
      <c r="E90" s="4"/>
      <c r="F90" s="4"/>
      <c r="G90" s="3"/>
      <c r="H90" s="3">
        <v>28775</v>
      </c>
    </row>
    <row r="91" spans="2:8" x14ac:dyDescent="0.2">
      <c r="B91" s="22" t="s">
        <v>83</v>
      </c>
      <c r="C91" s="3">
        <v>423755</v>
      </c>
      <c r="D91" s="4"/>
      <c r="E91" s="4"/>
      <c r="F91" s="4"/>
      <c r="G91" s="3"/>
      <c r="H91" s="3">
        <v>423755</v>
      </c>
    </row>
    <row r="92" spans="2:8" x14ac:dyDescent="0.2">
      <c r="B92" s="22" t="s">
        <v>84</v>
      </c>
      <c r="C92" s="3"/>
      <c r="D92" s="4">
        <v>3150</v>
      </c>
      <c r="E92" s="4"/>
      <c r="F92" s="4"/>
      <c r="G92" s="3"/>
      <c r="H92" s="3">
        <v>3150</v>
      </c>
    </row>
    <row r="93" spans="2:8" x14ac:dyDescent="0.2">
      <c r="B93" s="22" t="s">
        <v>85</v>
      </c>
      <c r="C93" s="3">
        <v>21516</v>
      </c>
      <c r="D93" s="4">
        <v>760</v>
      </c>
      <c r="E93" s="4"/>
      <c r="F93" s="4"/>
      <c r="G93" s="3"/>
      <c r="H93" s="3">
        <v>22276</v>
      </c>
    </row>
    <row r="94" spans="2:8" x14ac:dyDescent="0.2">
      <c r="B94" s="22" t="s">
        <v>86</v>
      </c>
      <c r="C94" s="3">
        <v>239149</v>
      </c>
      <c r="D94" s="4"/>
      <c r="E94" s="4"/>
      <c r="F94" s="4"/>
      <c r="G94" s="3"/>
      <c r="H94" s="3">
        <v>239149</v>
      </c>
    </row>
    <row r="95" spans="2:8" x14ac:dyDescent="0.2">
      <c r="B95" s="22" t="s">
        <v>87</v>
      </c>
      <c r="C95" s="3">
        <v>1683773.6</v>
      </c>
      <c r="D95" s="4"/>
      <c r="E95" s="4"/>
      <c r="F95" s="4"/>
      <c r="G95" s="3"/>
      <c r="H95" s="3">
        <v>1683773.6</v>
      </c>
    </row>
    <row r="96" spans="2:8" x14ac:dyDescent="0.2">
      <c r="B96" s="22" t="s">
        <v>88</v>
      </c>
      <c r="C96" s="3"/>
      <c r="D96" s="4">
        <v>564784</v>
      </c>
      <c r="E96" s="4"/>
      <c r="F96" s="4"/>
      <c r="G96" s="3"/>
      <c r="H96" s="3">
        <v>564784</v>
      </c>
    </row>
    <row r="97" spans="2:9" x14ac:dyDescent="0.2">
      <c r="B97" s="22" t="s">
        <v>89</v>
      </c>
      <c r="C97" s="3"/>
      <c r="D97" s="4">
        <v>20195</v>
      </c>
      <c r="E97" s="4"/>
      <c r="F97" s="4"/>
      <c r="G97" s="3"/>
      <c r="H97" s="3">
        <v>20195</v>
      </c>
    </row>
    <row r="98" spans="2:9" x14ac:dyDescent="0.2">
      <c r="B98" s="22" t="s">
        <v>90</v>
      </c>
      <c r="C98" s="3">
        <v>495577</v>
      </c>
      <c r="D98" s="4"/>
      <c r="E98" s="4"/>
      <c r="F98" s="4"/>
      <c r="G98" s="3"/>
      <c r="H98" s="3">
        <v>495577</v>
      </c>
    </row>
    <row r="99" spans="2:9" x14ac:dyDescent="0.2">
      <c r="B99" s="22" t="s">
        <v>91</v>
      </c>
      <c r="C99" s="3">
        <v>21060</v>
      </c>
      <c r="D99" s="4"/>
      <c r="E99" s="4"/>
      <c r="F99" s="4"/>
      <c r="G99" s="3"/>
      <c r="H99" s="3">
        <v>21060</v>
      </c>
    </row>
    <row r="100" spans="2:9" x14ac:dyDescent="0.2">
      <c r="B100" s="19" t="s">
        <v>92</v>
      </c>
      <c r="C100" s="3">
        <v>2299</v>
      </c>
      <c r="D100" s="4"/>
      <c r="E100" s="4"/>
      <c r="F100" s="4"/>
      <c r="G100" s="3"/>
      <c r="H100" s="3">
        <v>2299</v>
      </c>
    </row>
    <row r="101" spans="2:9" x14ac:dyDescent="0.2">
      <c r="B101" s="29" t="s">
        <v>93</v>
      </c>
      <c r="C101" s="3">
        <v>2386600</v>
      </c>
      <c r="D101" s="4"/>
      <c r="E101" s="4"/>
      <c r="F101" s="4"/>
      <c r="G101" s="3"/>
      <c r="H101" s="3">
        <v>2386600</v>
      </c>
    </row>
    <row r="102" spans="2:9" x14ac:dyDescent="0.2">
      <c r="B102" s="22" t="s">
        <v>94</v>
      </c>
      <c r="C102" s="3">
        <v>1273177.52</v>
      </c>
      <c r="D102" s="4"/>
      <c r="E102" s="4">
        <v>-26213.11</v>
      </c>
      <c r="F102" s="4"/>
      <c r="G102" s="3"/>
      <c r="H102" s="3">
        <v>1246964.4099999999</v>
      </c>
    </row>
    <row r="103" spans="2:9" x14ac:dyDescent="0.2">
      <c r="B103" s="22" t="s">
        <v>95</v>
      </c>
      <c r="C103" s="3">
        <v>308839</v>
      </c>
      <c r="D103" s="4"/>
      <c r="E103" s="4"/>
      <c r="F103" s="4"/>
      <c r="G103" s="3">
        <v>175225.5</v>
      </c>
      <c r="H103" s="3">
        <v>484064.5</v>
      </c>
    </row>
    <row r="104" spans="2:9" x14ac:dyDescent="0.2">
      <c r="B104" s="29" t="s">
        <v>96</v>
      </c>
      <c r="C104" s="3">
        <v>23937600</v>
      </c>
      <c r="D104" s="4"/>
      <c r="E104" s="4"/>
      <c r="F104" s="4">
        <v>1327500</v>
      </c>
      <c r="G104" s="3"/>
      <c r="H104" s="3">
        <v>25265100</v>
      </c>
    </row>
    <row r="105" spans="2:9" x14ac:dyDescent="0.2">
      <c r="B105" s="29" t="s">
        <v>97</v>
      </c>
      <c r="C105" s="3"/>
      <c r="D105" s="4">
        <v>5310000</v>
      </c>
      <c r="E105" s="4"/>
      <c r="F105" s="4">
        <v>2762500</v>
      </c>
      <c r="G105" s="3"/>
      <c r="H105" s="3">
        <v>8072500</v>
      </c>
    </row>
    <row r="106" spans="2:9" x14ac:dyDescent="0.2">
      <c r="B106" s="29" t="s">
        <v>98</v>
      </c>
      <c r="C106" s="3">
        <v>705500</v>
      </c>
      <c r="D106" s="4">
        <v>390500</v>
      </c>
      <c r="E106" s="4"/>
      <c r="F106" s="4">
        <v>537565</v>
      </c>
      <c r="G106" s="3"/>
      <c r="H106" s="3">
        <v>1633565</v>
      </c>
    </row>
    <row r="107" spans="2:9" x14ac:dyDescent="0.2">
      <c r="B107" s="34" t="s">
        <v>4</v>
      </c>
      <c r="C107" s="35">
        <f t="shared" ref="C107:H107" si="3">SUM(C79:C106)</f>
        <v>34016783.340000004</v>
      </c>
      <c r="D107" s="35">
        <f t="shared" si="3"/>
        <v>6505119.7999999998</v>
      </c>
      <c r="E107" s="35">
        <f t="shared" si="3"/>
        <v>-26213.11</v>
      </c>
      <c r="F107" s="35">
        <f t="shared" si="3"/>
        <v>4936908</v>
      </c>
      <c r="G107" s="35">
        <f t="shared" si="3"/>
        <v>175225.5</v>
      </c>
      <c r="H107" s="35">
        <f t="shared" si="3"/>
        <v>45607823.530000001</v>
      </c>
    </row>
    <row r="108" spans="2:9" x14ac:dyDescent="0.2">
      <c r="B108" s="16"/>
      <c r="C108" s="3"/>
      <c r="D108" s="4"/>
      <c r="E108" s="4"/>
      <c r="F108" s="4"/>
      <c r="G108" s="3"/>
      <c r="H108" s="3"/>
    </row>
    <row r="109" spans="2:9" x14ac:dyDescent="0.2">
      <c r="B109" s="28" t="s">
        <v>99</v>
      </c>
      <c r="C109" s="3"/>
      <c r="D109" s="4"/>
      <c r="E109" s="4"/>
      <c r="F109" s="4"/>
      <c r="G109" s="3"/>
      <c r="H109" s="3"/>
    </row>
    <row r="110" spans="2:9" x14ac:dyDescent="0.2">
      <c r="B110" s="22" t="s">
        <v>100</v>
      </c>
      <c r="C110" s="3">
        <v>106768</v>
      </c>
      <c r="D110" s="4"/>
      <c r="E110" s="4"/>
      <c r="F110" s="4"/>
      <c r="G110" s="3"/>
      <c r="H110" s="3">
        <v>106768</v>
      </c>
    </row>
    <row r="111" spans="2:9" x14ac:dyDescent="0.2">
      <c r="B111" s="22" t="s">
        <v>101</v>
      </c>
      <c r="C111" s="3">
        <v>13000</v>
      </c>
      <c r="D111" s="4"/>
      <c r="E111" s="4"/>
      <c r="F111" s="4"/>
      <c r="G111" s="3"/>
      <c r="H111" s="3">
        <v>13000</v>
      </c>
    </row>
    <row r="112" spans="2:9" x14ac:dyDescent="0.2">
      <c r="B112" s="22" t="s">
        <v>102</v>
      </c>
      <c r="C112" s="3">
        <v>40000</v>
      </c>
      <c r="D112" s="4"/>
      <c r="E112" s="4"/>
      <c r="F112" s="4"/>
      <c r="G112" s="3"/>
      <c r="H112" s="3">
        <v>40000</v>
      </c>
      <c r="I112" s="17"/>
    </row>
    <row r="113" spans="2:9" x14ac:dyDescent="0.2">
      <c r="B113" s="22" t="s">
        <v>103</v>
      </c>
      <c r="C113" s="3"/>
      <c r="D113" s="4">
        <v>70</v>
      </c>
      <c r="E113" s="4"/>
      <c r="F113" s="4"/>
      <c r="G113" s="3"/>
      <c r="H113" s="3">
        <v>70</v>
      </c>
    </row>
    <row r="114" spans="2:9" x14ac:dyDescent="0.2">
      <c r="B114" s="22" t="s">
        <v>104</v>
      </c>
      <c r="C114" s="3">
        <v>232414</v>
      </c>
      <c r="D114" s="4"/>
      <c r="E114" s="4"/>
      <c r="F114" s="4"/>
      <c r="G114" s="3"/>
      <c r="H114" s="3">
        <v>232414</v>
      </c>
    </row>
    <row r="115" spans="2:9" x14ac:dyDescent="0.2">
      <c r="B115" s="22" t="s">
        <v>105</v>
      </c>
      <c r="C115" s="3">
        <v>68918466</v>
      </c>
      <c r="D115" s="4">
        <v>6777383</v>
      </c>
      <c r="E115" s="4"/>
      <c r="F115" s="4">
        <v>12459292</v>
      </c>
      <c r="G115" s="3">
        <v>2043565</v>
      </c>
      <c r="H115" s="3">
        <v>90198706</v>
      </c>
    </row>
    <row r="116" spans="2:9" x14ac:dyDescent="0.2">
      <c r="B116" s="22"/>
      <c r="C116" s="3"/>
      <c r="D116" s="4"/>
      <c r="E116" s="4"/>
      <c r="F116" s="4"/>
      <c r="G116" s="3"/>
      <c r="H116" s="3"/>
    </row>
    <row r="117" spans="2:9" x14ac:dyDescent="0.2">
      <c r="B117" s="34" t="s">
        <v>4</v>
      </c>
      <c r="C117" s="35">
        <f t="shared" ref="C117:H117" si="4">SUM(C110:C116)</f>
        <v>69310648</v>
      </c>
      <c r="D117" s="35">
        <f t="shared" si="4"/>
        <v>6777453</v>
      </c>
      <c r="E117" s="35">
        <f t="shared" si="4"/>
        <v>0</v>
      </c>
      <c r="F117" s="35">
        <f t="shared" si="4"/>
        <v>12459292</v>
      </c>
      <c r="G117" s="35">
        <f t="shared" si="4"/>
        <v>2043565</v>
      </c>
      <c r="H117" s="35">
        <f t="shared" si="4"/>
        <v>90590958</v>
      </c>
    </row>
    <row r="118" spans="2:9" x14ac:dyDescent="0.2">
      <c r="B118" s="30"/>
      <c r="C118" s="3"/>
      <c r="D118" s="4"/>
      <c r="E118" s="4"/>
      <c r="F118" s="4"/>
      <c r="G118" s="3"/>
      <c r="H118" s="3"/>
    </row>
    <row r="119" spans="2:9" x14ac:dyDescent="0.2">
      <c r="B119" s="30" t="s">
        <v>106</v>
      </c>
      <c r="C119" s="3"/>
      <c r="D119" s="4"/>
      <c r="E119" s="4"/>
      <c r="F119" s="4"/>
      <c r="G119" s="3"/>
      <c r="H119" s="3"/>
    </row>
    <row r="120" spans="2:9" x14ac:dyDescent="0.2">
      <c r="B120" s="16" t="s">
        <v>107</v>
      </c>
      <c r="C120" s="3">
        <v>1154428.98</v>
      </c>
      <c r="D120" s="4"/>
      <c r="E120" s="4"/>
      <c r="F120" s="4"/>
      <c r="G120" s="3"/>
      <c r="H120" s="3">
        <v>1154428.98</v>
      </c>
    </row>
    <row r="121" spans="2:9" x14ac:dyDescent="0.2">
      <c r="B121" s="19" t="s">
        <v>108</v>
      </c>
      <c r="C121" s="3">
        <v>251346.17</v>
      </c>
      <c r="D121" s="4"/>
      <c r="E121" s="4"/>
      <c r="F121" s="4"/>
      <c r="G121" s="3"/>
      <c r="H121" s="3">
        <v>251346.17</v>
      </c>
    </row>
    <row r="122" spans="2:9" x14ac:dyDescent="0.2">
      <c r="B122" s="19" t="s">
        <v>109</v>
      </c>
      <c r="C122" s="3">
        <v>2497948.23</v>
      </c>
      <c r="D122" s="4"/>
      <c r="E122" s="4"/>
      <c r="F122" s="4"/>
      <c r="G122" s="3"/>
      <c r="H122" s="3">
        <v>2497948.23</v>
      </c>
    </row>
    <row r="123" spans="2:9" x14ac:dyDescent="0.2">
      <c r="B123" s="19" t="s">
        <v>110</v>
      </c>
      <c r="C123" s="3">
        <v>41836</v>
      </c>
      <c r="D123" s="4"/>
      <c r="E123" s="4"/>
      <c r="F123" s="4"/>
      <c r="G123" s="3"/>
      <c r="H123" s="3">
        <v>41836</v>
      </c>
    </row>
    <row r="124" spans="2:9" x14ac:dyDescent="0.2">
      <c r="B124" s="16" t="s">
        <v>111</v>
      </c>
      <c r="C124" s="3">
        <v>2279275.1</v>
      </c>
      <c r="D124" s="4">
        <v>25026.54</v>
      </c>
      <c r="E124" s="4">
        <v>944</v>
      </c>
      <c r="F124" s="4"/>
      <c r="G124" s="3">
        <v>177.92</v>
      </c>
      <c r="H124" s="3">
        <v>2305423.56</v>
      </c>
    </row>
    <row r="125" spans="2:9" x14ac:dyDescent="0.2">
      <c r="B125" s="16" t="s">
        <v>112</v>
      </c>
      <c r="C125" s="3"/>
      <c r="D125" s="4"/>
      <c r="E125" s="4"/>
      <c r="F125" s="4">
        <v>11677.34</v>
      </c>
      <c r="G125" s="3"/>
      <c r="H125" s="3">
        <v>11677.34</v>
      </c>
    </row>
    <row r="126" spans="2:9" x14ac:dyDescent="0.2">
      <c r="B126" s="22" t="s">
        <v>113</v>
      </c>
      <c r="C126" s="3">
        <v>41333</v>
      </c>
      <c r="D126" s="4"/>
      <c r="E126" s="4"/>
      <c r="F126" s="4"/>
      <c r="G126" s="3"/>
      <c r="H126" s="3">
        <v>41333</v>
      </c>
    </row>
    <row r="127" spans="2:9" x14ac:dyDescent="0.2">
      <c r="B127" s="22" t="s">
        <v>114</v>
      </c>
      <c r="C127" s="3">
        <v>5488899</v>
      </c>
      <c r="D127" s="4"/>
      <c r="E127" s="4"/>
      <c r="F127" s="4"/>
      <c r="G127" s="3"/>
      <c r="H127" s="3">
        <v>5488899</v>
      </c>
      <c r="I127" s="17"/>
    </row>
    <row r="128" spans="2:9" x14ac:dyDescent="0.2">
      <c r="B128" s="34" t="s">
        <v>4</v>
      </c>
      <c r="C128" s="35">
        <f t="shared" ref="C128:H128" si="5">SUM(C120:C127)</f>
        <v>11755066.48</v>
      </c>
      <c r="D128" s="35">
        <f t="shared" si="5"/>
        <v>25026.54</v>
      </c>
      <c r="E128" s="35">
        <f t="shared" si="5"/>
        <v>944</v>
      </c>
      <c r="F128" s="35">
        <f t="shared" si="5"/>
        <v>11677.34</v>
      </c>
      <c r="G128" s="35">
        <f t="shared" si="5"/>
        <v>177.92</v>
      </c>
      <c r="H128" s="35">
        <f t="shared" si="5"/>
        <v>11792892.279999999</v>
      </c>
    </row>
    <row r="129" spans="2:8" x14ac:dyDescent="0.2">
      <c r="B129" s="16"/>
      <c r="C129" s="3"/>
      <c r="D129" s="4"/>
      <c r="E129" s="4"/>
      <c r="F129" s="4"/>
      <c r="G129" s="3"/>
      <c r="H129" s="3"/>
    </row>
    <row r="130" spans="2:8" x14ac:dyDescent="0.2">
      <c r="B130" s="28" t="s">
        <v>115</v>
      </c>
      <c r="C130" s="20"/>
      <c r="D130" s="4"/>
      <c r="E130" s="4"/>
      <c r="F130" s="4"/>
      <c r="G130" s="3"/>
      <c r="H130" s="3"/>
    </row>
    <row r="131" spans="2:8" x14ac:dyDescent="0.2">
      <c r="B131" s="22" t="s">
        <v>116</v>
      </c>
      <c r="C131" s="3">
        <v>733676.55</v>
      </c>
      <c r="D131" s="4"/>
      <c r="E131" s="4"/>
      <c r="F131" s="4"/>
      <c r="G131" s="3"/>
      <c r="H131" s="3">
        <v>733676.55</v>
      </c>
    </row>
    <row r="132" spans="2:8" x14ac:dyDescent="0.2">
      <c r="B132" s="22" t="s">
        <v>117</v>
      </c>
      <c r="C132" s="3">
        <v>774484</v>
      </c>
      <c r="D132" s="4"/>
      <c r="E132" s="4"/>
      <c r="F132" s="4"/>
      <c r="G132" s="3"/>
      <c r="H132" s="3">
        <v>774484</v>
      </c>
    </row>
    <row r="133" spans="2:8" x14ac:dyDescent="0.2">
      <c r="B133" s="22" t="s">
        <v>118</v>
      </c>
      <c r="C133" s="3"/>
      <c r="D133" s="4"/>
      <c r="E133" s="4"/>
      <c r="F133" s="4"/>
      <c r="G133" s="3">
        <v>25000</v>
      </c>
      <c r="H133" s="3">
        <v>25000</v>
      </c>
    </row>
    <row r="134" spans="2:8" x14ac:dyDescent="0.2">
      <c r="B134" s="34" t="s">
        <v>4</v>
      </c>
      <c r="C134" s="35">
        <f t="shared" ref="C134:H134" si="6">SUM(C131:C133)</f>
        <v>1508160.55</v>
      </c>
      <c r="D134" s="35">
        <f t="shared" si="6"/>
        <v>0</v>
      </c>
      <c r="E134" s="35">
        <f t="shared" si="6"/>
        <v>0</v>
      </c>
      <c r="F134" s="35">
        <f t="shared" si="6"/>
        <v>0</v>
      </c>
      <c r="G134" s="35">
        <f t="shared" si="6"/>
        <v>25000</v>
      </c>
      <c r="H134" s="35">
        <f t="shared" si="6"/>
        <v>1533160.55</v>
      </c>
    </row>
    <row r="135" spans="2:8" x14ac:dyDescent="0.2">
      <c r="B135" s="6"/>
      <c r="C135" s="3"/>
      <c r="D135" s="4"/>
      <c r="E135" s="4"/>
      <c r="F135" s="4"/>
      <c r="G135" s="3"/>
      <c r="H135" s="3"/>
    </row>
    <row r="136" spans="2:8" x14ac:dyDescent="0.2">
      <c r="B136" s="28" t="s">
        <v>119</v>
      </c>
      <c r="C136" s="3"/>
      <c r="D136" s="4"/>
      <c r="E136" s="4"/>
      <c r="F136" s="4"/>
      <c r="G136" s="3"/>
      <c r="H136" s="3"/>
    </row>
    <row r="137" spans="2:8" x14ac:dyDescent="0.2">
      <c r="B137" s="16" t="s">
        <v>120</v>
      </c>
      <c r="C137" s="3">
        <v>0</v>
      </c>
      <c r="D137" s="4"/>
      <c r="E137" s="4"/>
      <c r="F137" s="4"/>
      <c r="G137" s="3"/>
      <c r="H137" s="3">
        <v>0</v>
      </c>
    </row>
    <row r="138" spans="2:8" x14ac:dyDescent="0.2">
      <c r="B138" s="22" t="s">
        <v>121</v>
      </c>
      <c r="C138" s="3">
        <v>122275.44</v>
      </c>
      <c r="D138" s="4">
        <v>10440.9</v>
      </c>
      <c r="E138" s="4"/>
      <c r="F138" s="4"/>
      <c r="G138" s="3"/>
      <c r="H138" s="3">
        <v>132716.34</v>
      </c>
    </row>
    <row r="139" spans="2:8" x14ac:dyDescent="0.2">
      <c r="B139" s="22" t="s">
        <v>122</v>
      </c>
      <c r="C139" s="3">
        <v>5500</v>
      </c>
      <c r="D139" s="4"/>
      <c r="E139" s="4"/>
      <c r="F139" s="4"/>
      <c r="G139" s="3"/>
      <c r="H139" s="3">
        <v>5500</v>
      </c>
    </row>
    <row r="140" spans="2:8" x14ac:dyDescent="0.2">
      <c r="B140" s="22" t="s">
        <v>123</v>
      </c>
      <c r="C140" s="3">
        <v>2367.79</v>
      </c>
      <c r="D140" s="4"/>
      <c r="E140" s="4"/>
      <c r="F140" s="4"/>
      <c r="G140" s="3"/>
      <c r="H140" s="3">
        <v>2367.79</v>
      </c>
    </row>
    <row r="141" spans="2:8" x14ac:dyDescent="0.2">
      <c r="B141" s="22" t="s">
        <v>124</v>
      </c>
      <c r="C141" s="3">
        <v>420.54</v>
      </c>
      <c r="D141" s="4"/>
      <c r="E141" s="4"/>
      <c r="F141" s="4"/>
      <c r="G141" s="3"/>
      <c r="H141" s="3">
        <v>420.54</v>
      </c>
    </row>
    <row r="142" spans="2:8" x14ac:dyDescent="0.2">
      <c r="B142" s="22" t="s">
        <v>125</v>
      </c>
      <c r="C142" s="3"/>
      <c r="D142" s="4"/>
      <c r="E142" s="4"/>
      <c r="F142" s="4"/>
      <c r="G142" s="3">
        <v>65000</v>
      </c>
      <c r="H142" s="3">
        <v>65000</v>
      </c>
    </row>
    <row r="143" spans="2:8" x14ac:dyDescent="0.2">
      <c r="B143" s="22" t="s">
        <v>126</v>
      </c>
      <c r="C143" s="3">
        <v>35000</v>
      </c>
      <c r="D143" s="4"/>
      <c r="E143" s="4"/>
      <c r="F143" s="4"/>
      <c r="G143" s="3"/>
      <c r="H143" s="3">
        <v>35000</v>
      </c>
    </row>
    <row r="144" spans="2:8" x14ac:dyDescent="0.2">
      <c r="B144" s="22" t="s">
        <v>127</v>
      </c>
      <c r="C144" s="3">
        <v>316894.56</v>
      </c>
      <c r="D144" s="4"/>
      <c r="E144" s="4"/>
      <c r="F144" s="4"/>
      <c r="G144" s="3"/>
      <c r="H144" s="3">
        <v>316894.56</v>
      </c>
    </row>
    <row r="145" spans="2:11" x14ac:dyDescent="0.2">
      <c r="B145" s="22" t="s">
        <v>128</v>
      </c>
      <c r="C145" s="3">
        <v>40500</v>
      </c>
      <c r="D145" s="4"/>
      <c r="E145" s="4"/>
      <c r="F145" s="4"/>
      <c r="G145" s="3"/>
      <c r="H145" s="3">
        <v>40500</v>
      </c>
    </row>
    <row r="146" spans="2:11" x14ac:dyDescent="0.2">
      <c r="B146" s="6" t="s">
        <v>129</v>
      </c>
      <c r="C146" s="3">
        <v>80000</v>
      </c>
      <c r="D146" s="4"/>
      <c r="E146" s="4"/>
      <c r="F146" s="4"/>
      <c r="G146" s="3"/>
      <c r="H146" s="3">
        <v>80000</v>
      </c>
    </row>
    <row r="147" spans="2:11" x14ac:dyDescent="0.2">
      <c r="B147" s="22" t="s">
        <v>130</v>
      </c>
      <c r="C147" s="3">
        <v>173000</v>
      </c>
      <c r="D147" s="4"/>
      <c r="E147" s="4"/>
      <c r="F147" s="4"/>
      <c r="G147" s="3"/>
      <c r="H147" s="3">
        <v>173000</v>
      </c>
    </row>
    <row r="148" spans="2:11" x14ac:dyDescent="0.2">
      <c r="B148" s="22" t="s">
        <v>131</v>
      </c>
      <c r="C148" s="3">
        <v>1760.06</v>
      </c>
      <c r="D148" s="4"/>
      <c r="E148" s="4"/>
      <c r="F148" s="4"/>
      <c r="G148" s="3"/>
      <c r="H148" s="3">
        <v>1760.06</v>
      </c>
    </row>
    <row r="149" spans="2:11" x14ac:dyDescent="0.2">
      <c r="B149" s="22" t="s">
        <v>132</v>
      </c>
      <c r="C149" s="3">
        <v>176272</v>
      </c>
      <c r="D149" s="4"/>
      <c r="E149" s="4"/>
      <c r="F149" s="4"/>
      <c r="G149" s="3"/>
      <c r="H149" s="3">
        <v>176272</v>
      </c>
    </row>
    <row r="150" spans="2:11" x14ac:dyDescent="0.2">
      <c r="B150" s="22" t="s">
        <v>133</v>
      </c>
      <c r="C150" s="3">
        <v>600</v>
      </c>
      <c r="D150" s="4"/>
      <c r="E150" s="4"/>
      <c r="F150" s="4"/>
      <c r="G150" s="3"/>
      <c r="H150" s="3">
        <v>600</v>
      </c>
    </row>
    <row r="151" spans="2:11" x14ac:dyDescent="0.2">
      <c r="B151" s="22" t="s">
        <v>134</v>
      </c>
      <c r="C151" s="3">
        <v>66200</v>
      </c>
      <c r="D151" s="4"/>
      <c r="E151" s="4"/>
      <c r="F151" s="4"/>
      <c r="G151" s="3"/>
      <c r="H151" s="3">
        <v>66200</v>
      </c>
    </row>
    <row r="152" spans="2:11" x14ac:dyDescent="0.2">
      <c r="B152" s="22" t="s">
        <v>135</v>
      </c>
      <c r="C152" s="3">
        <v>64756</v>
      </c>
      <c r="D152" s="4"/>
      <c r="E152" s="4"/>
      <c r="F152" s="4"/>
      <c r="G152" s="3"/>
      <c r="H152" s="3">
        <v>64756</v>
      </c>
    </row>
    <row r="153" spans="2:11" x14ac:dyDescent="0.2">
      <c r="B153" s="22" t="s">
        <v>136</v>
      </c>
      <c r="C153" s="3">
        <v>10714.28</v>
      </c>
      <c r="D153" s="4"/>
      <c r="E153" s="4"/>
      <c r="F153" s="4"/>
      <c r="G153" s="3"/>
      <c r="H153" s="3">
        <v>10714.28</v>
      </c>
    </row>
    <row r="154" spans="2:11" x14ac:dyDescent="0.2">
      <c r="B154" s="22" t="s">
        <v>137</v>
      </c>
      <c r="C154" s="3">
        <v>354770</v>
      </c>
      <c r="D154" s="4"/>
      <c r="E154" s="4"/>
      <c r="F154" s="4"/>
      <c r="G154" s="3"/>
      <c r="H154" s="3">
        <v>354770</v>
      </c>
    </row>
    <row r="155" spans="2:11" x14ac:dyDescent="0.2">
      <c r="B155" s="22" t="s">
        <v>138</v>
      </c>
      <c r="C155" s="3">
        <v>5889806.3700000001</v>
      </c>
      <c r="D155" s="4"/>
      <c r="E155" s="4"/>
      <c r="F155" s="4"/>
      <c r="G155" s="3"/>
      <c r="H155" s="3">
        <v>5889806.3700000001</v>
      </c>
    </row>
    <row r="156" spans="2:11" x14ac:dyDescent="0.2">
      <c r="B156" s="22" t="s">
        <v>139</v>
      </c>
      <c r="C156" s="3"/>
      <c r="D156" s="4"/>
      <c r="E156" s="4"/>
      <c r="F156" s="4">
        <v>133246</v>
      </c>
      <c r="G156" s="3"/>
      <c r="H156" s="3">
        <v>133246</v>
      </c>
      <c r="K156" s="17"/>
    </row>
    <row r="157" spans="2:11" x14ac:dyDescent="0.2">
      <c r="B157" s="22" t="s">
        <v>140</v>
      </c>
      <c r="C157" s="3">
        <v>73873.94</v>
      </c>
      <c r="D157" s="4"/>
      <c r="E157" s="4"/>
      <c r="F157" s="4"/>
      <c r="G157" s="3"/>
      <c r="H157" s="3">
        <v>73873.94</v>
      </c>
      <c r="J157" s="17"/>
      <c r="K157" s="17"/>
    </row>
    <row r="158" spans="2:11" x14ac:dyDescent="0.2">
      <c r="B158" s="22" t="s">
        <v>141</v>
      </c>
      <c r="C158" s="3">
        <v>1776670</v>
      </c>
      <c r="D158" s="4"/>
      <c r="E158" s="4"/>
      <c r="F158" s="4">
        <v>938246</v>
      </c>
      <c r="G158" s="3"/>
      <c r="H158" s="3">
        <v>2714916</v>
      </c>
      <c r="K158" s="17"/>
    </row>
    <row r="159" spans="2:11" x14ac:dyDescent="0.2">
      <c r="B159" s="22" t="s">
        <v>142</v>
      </c>
      <c r="C159" s="3">
        <v>163086</v>
      </c>
      <c r="D159" s="4"/>
      <c r="E159" s="4"/>
      <c r="F159" s="4"/>
      <c r="G159" s="3"/>
      <c r="H159" s="3">
        <v>163086</v>
      </c>
      <c r="K159" s="17"/>
    </row>
    <row r="160" spans="2:11" x14ac:dyDescent="0.2">
      <c r="B160" s="16" t="s">
        <v>143</v>
      </c>
      <c r="C160" s="3">
        <v>-52600</v>
      </c>
      <c r="D160" s="4"/>
      <c r="E160" s="4"/>
      <c r="F160" s="4"/>
      <c r="G160" s="3">
        <v>93500</v>
      </c>
      <c r="H160" s="3">
        <v>40900</v>
      </c>
      <c r="K160" s="17"/>
    </row>
    <row r="161" spans="2:12" x14ac:dyDescent="0.2">
      <c r="B161" s="16" t="s">
        <v>144</v>
      </c>
      <c r="C161" s="3">
        <v>15431</v>
      </c>
      <c r="D161" s="4"/>
      <c r="E161" s="4"/>
      <c r="F161" s="4"/>
      <c r="G161" s="3"/>
      <c r="H161" s="3">
        <v>15431</v>
      </c>
      <c r="K161" s="17"/>
    </row>
    <row r="162" spans="2:12" x14ac:dyDescent="0.2">
      <c r="B162" s="16" t="s">
        <v>145</v>
      </c>
      <c r="C162" s="3">
        <v>1772560.49</v>
      </c>
      <c r="D162" s="4"/>
      <c r="E162" s="4">
        <v>7958.86</v>
      </c>
      <c r="F162" s="4"/>
      <c r="G162" s="3"/>
      <c r="H162" s="3">
        <v>1780519.35</v>
      </c>
      <c r="K162" s="17"/>
    </row>
    <row r="163" spans="2:12" x14ac:dyDescent="0.2">
      <c r="B163" s="16" t="s">
        <v>146</v>
      </c>
      <c r="C163" s="3">
        <v>27193.61</v>
      </c>
      <c r="D163" s="4"/>
      <c r="E163" s="4"/>
      <c r="F163" s="4"/>
      <c r="G163" s="3"/>
      <c r="H163" s="3">
        <v>27193.61</v>
      </c>
      <c r="K163" s="17"/>
    </row>
    <row r="164" spans="2:12" x14ac:dyDescent="0.2">
      <c r="B164" s="34" t="s">
        <v>4</v>
      </c>
      <c r="C164" s="35">
        <f t="shared" ref="C164:H164" si="7">SUM(C137:C163)</f>
        <v>11117052.08</v>
      </c>
      <c r="D164" s="35">
        <f t="shared" si="7"/>
        <v>10440.9</v>
      </c>
      <c r="E164" s="35">
        <f t="shared" si="7"/>
        <v>7958.86</v>
      </c>
      <c r="F164" s="35">
        <f t="shared" si="7"/>
        <v>1071492</v>
      </c>
      <c r="G164" s="35">
        <f t="shared" si="7"/>
        <v>158500</v>
      </c>
      <c r="H164" s="35">
        <f t="shared" si="7"/>
        <v>12365443.84</v>
      </c>
      <c r="J164" s="17"/>
    </row>
    <row r="165" spans="2:12" x14ac:dyDescent="0.2">
      <c r="B165" s="27"/>
      <c r="C165" s="5"/>
      <c r="D165" s="7"/>
      <c r="E165" s="7"/>
      <c r="F165" s="7"/>
      <c r="G165" s="5"/>
      <c r="H165" s="5"/>
      <c r="J165" s="17"/>
    </row>
    <row r="166" spans="2:12" x14ac:dyDescent="0.2">
      <c r="B166" s="22" t="s">
        <v>147</v>
      </c>
      <c r="C166" s="5"/>
      <c r="D166" s="7"/>
      <c r="E166" s="4">
        <v>124807.32</v>
      </c>
      <c r="F166" s="7"/>
      <c r="G166" s="5"/>
      <c r="H166" s="3">
        <v>124807.32</v>
      </c>
      <c r="J166" s="17"/>
    </row>
    <row r="167" spans="2:12" x14ac:dyDescent="0.2">
      <c r="B167" s="22" t="s">
        <v>148</v>
      </c>
      <c r="C167" s="5"/>
      <c r="D167" s="7"/>
      <c r="E167" s="4">
        <v>283940.82</v>
      </c>
      <c r="F167" s="7"/>
      <c r="G167" s="5"/>
      <c r="H167" s="3">
        <v>283940.82</v>
      </c>
      <c r="J167" s="17"/>
    </row>
    <row r="168" spans="2:12" x14ac:dyDescent="0.2">
      <c r="B168" s="22" t="s">
        <v>149</v>
      </c>
      <c r="C168" s="5"/>
      <c r="D168" s="7"/>
      <c r="E168" s="4">
        <v>148122.20000000001</v>
      </c>
      <c r="F168" s="7"/>
      <c r="G168" s="5"/>
      <c r="H168" s="3">
        <v>148122.20000000001</v>
      </c>
      <c r="J168" s="17"/>
    </row>
    <row r="169" spans="2:12" x14ac:dyDescent="0.2">
      <c r="B169" s="22"/>
      <c r="C169" s="5">
        <v>0</v>
      </c>
      <c r="D169" s="7">
        <v>0</v>
      </c>
      <c r="E169" s="7">
        <v>260625.94</v>
      </c>
      <c r="F169" s="7">
        <v>0</v>
      </c>
      <c r="G169" s="5">
        <v>0</v>
      </c>
      <c r="H169" s="5">
        <v>260625.94</v>
      </c>
      <c r="J169" s="17"/>
    </row>
    <row r="170" spans="2:12" x14ac:dyDescent="0.2">
      <c r="B170" s="16" t="s">
        <v>150</v>
      </c>
      <c r="C170" s="20"/>
      <c r="D170" s="26"/>
      <c r="E170" s="26"/>
      <c r="F170" s="26"/>
      <c r="G170" s="20"/>
      <c r="H170" s="3">
        <v>0</v>
      </c>
      <c r="J170" s="17"/>
    </row>
    <row r="171" spans="2:12" x14ac:dyDescent="0.2">
      <c r="B171" s="16" t="s">
        <v>151</v>
      </c>
      <c r="C171" s="18">
        <f t="shared" ref="C171:H171" si="8">C29+C41</f>
        <v>178988109.75</v>
      </c>
      <c r="D171" s="18">
        <f t="shared" si="8"/>
        <v>18406384.029999997</v>
      </c>
      <c r="E171" s="18">
        <f t="shared" si="8"/>
        <v>320871.69</v>
      </c>
      <c r="F171" s="18">
        <f t="shared" si="8"/>
        <v>22806808.419999998</v>
      </c>
      <c r="G171" s="18">
        <f t="shared" si="8"/>
        <v>802092.22</v>
      </c>
      <c r="H171" s="18">
        <f t="shared" si="8"/>
        <v>221324266.11000001</v>
      </c>
      <c r="I171" s="21"/>
      <c r="J171" s="21"/>
    </row>
    <row r="172" spans="2:12" x14ac:dyDescent="0.2">
      <c r="B172" s="16" t="s">
        <v>152</v>
      </c>
      <c r="C172" s="18">
        <f>C76+C107+C117+C128+C134+C164</f>
        <v>148471000.11000001</v>
      </c>
      <c r="D172" s="18">
        <f>D76+D107+D117+D128+D134+D164</f>
        <v>13437380.119999999</v>
      </c>
      <c r="E172" s="18">
        <f>E76+E107+E117+E128+E134+E164+E169</f>
        <v>243315.69</v>
      </c>
      <c r="F172" s="18">
        <f>F76+F107+F117+F128+F134+F164</f>
        <v>19301162.900000002</v>
      </c>
      <c r="G172" s="18">
        <f>G76+G107+G117+G128+G134+G164</f>
        <v>2705807.29</v>
      </c>
      <c r="H172" s="18">
        <f>H76+H107+H117+H128+H134+H164+H169</f>
        <v>184158666.11000001</v>
      </c>
      <c r="I172" s="17"/>
      <c r="J172" s="21"/>
    </row>
    <row r="173" spans="2:12" x14ac:dyDescent="0.2">
      <c r="B173" s="16"/>
      <c r="C173" s="20"/>
      <c r="D173" s="26"/>
      <c r="E173" s="26"/>
      <c r="F173" s="26"/>
      <c r="G173" s="20"/>
      <c r="H173" s="3">
        <v>0</v>
      </c>
    </row>
    <row r="174" spans="2:12" ht="12.75" thickBot="1" x14ac:dyDescent="0.25">
      <c r="B174" s="33" t="s">
        <v>153</v>
      </c>
      <c r="C174" s="36">
        <f t="shared" ref="C174:H174" si="9">C171-C172</f>
        <v>30517109.639999986</v>
      </c>
      <c r="D174" s="36">
        <f t="shared" si="9"/>
        <v>4969003.9099999983</v>
      </c>
      <c r="E174" s="36">
        <f t="shared" si="9"/>
        <v>77556</v>
      </c>
      <c r="F174" s="36">
        <f t="shared" si="9"/>
        <v>3505645.5199999958</v>
      </c>
      <c r="G174" s="36">
        <f t="shared" si="9"/>
        <v>-1903715.07</v>
      </c>
      <c r="H174" s="36">
        <f t="shared" si="9"/>
        <v>37165600</v>
      </c>
      <c r="I174" s="21"/>
      <c r="J174" s="17"/>
      <c r="K174" s="8"/>
    </row>
    <row r="175" spans="2:12" ht="12.75" thickTop="1" x14ac:dyDescent="0.2">
      <c r="B175" s="31"/>
      <c r="C175" s="32"/>
      <c r="D175" s="32"/>
      <c r="E175" s="32"/>
      <c r="F175" s="32"/>
      <c r="G175" s="32"/>
      <c r="H175" s="9"/>
      <c r="J175" s="17"/>
      <c r="K175" s="8"/>
    </row>
    <row r="176" spans="2:12" x14ac:dyDescent="0.2">
      <c r="B176" s="37" t="s">
        <v>159</v>
      </c>
      <c r="C176" s="38">
        <f>'[1]I&amp;E Sub Schedule'!C174</f>
        <v>30517109.639999986</v>
      </c>
      <c r="D176" s="38">
        <f>'[1]I&amp;E Sub Schedule'!D174</f>
        <v>4969003.9099999983</v>
      </c>
      <c r="E176" s="38">
        <f>'[1]I&amp;E Sub Schedule'!E174</f>
        <v>77556</v>
      </c>
      <c r="F176" s="38">
        <f>'[1]I&amp;E Sub Schedule'!F174</f>
        <v>3505645.5199999958</v>
      </c>
      <c r="G176" s="38">
        <f>'[1]I&amp;E Sub Schedule'!G174</f>
        <v>-1903715.07</v>
      </c>
      <c r="H176" s="38">
        <f>'[1]I&amp;E Sub Schedule'!H174</f>
        <v>37165600</v>
      </c>
      <c r="J176" s="17"/>
      <c r="K176" s="17"/>
      <c r="L176" s="21"/>
    </row>
    <row r="177" spans="2:8" ht="12.75" thickBot="1" x14ac:dyDescent="0.25">
      <c r="B177" s="39" t="s">
        <v>158</v>
      </c>
      <c r="C177" s="40">
        <f>+C174-C176</f>
        <v>0</v>
      </c>
      <c r="D177" s="40">
        <f t="shared" ref="D177:H177" si="10">+D174-D176</f>
        <v>0</v>
      </c>
      <c r="E177" s="40">
        <f t="shared" si="10"/>
        <v>0</v>
      </c>
      <c r="F177" s="40">
        <f t="shared" si="10"/>
        <v>0</v>
      </c>
      <c r="G177" s="40">
        <f t="shared" si="10"/>
        <v>0</v>
      </c>
      <c r="H177" s="40">
        <f t="shared" si="10"/>
        <v>0</v>
      </c>
    </row>
    <row r="178" spans="2:8" ht="12.75" thickTop="1" x14ac:dyDescent="0.2">
      <c r="C178" s="8"/>
      <c r="D178" s="8"/>
    </row>
    <row r="179" spans="2:8" x14ac:dyDescent="0.2">
      <c r="B179" s="37" t="s">
        <v>160</v>
      </c>
      <c r="C179" s="38"/>
      <c r="D179" s="41"/>
      <c r="E179" s="38"/>
      <c r="F179" s="38"/>
      <c r="G179" s="38"/>
      <c r="H179" s="41">
        <f>+'[1]I&amp;E'!$E$19</f>
        <v>23959939.226296533</v>
      </c>
    </row>
    <row r="180" spans="2:8" ht="12.75" thickBot="1" x14ac:dyDescent="0.25">
      <c r="B180" s="39" t="s">
        <v>161</v>
      </c>
      <c r="C180" s="38"/>
      <c r="D180" s="41"/>
      <c r="E180" s="38"/>
      <c r="F180" s="38"/>
      <c r="G180" s="38"/>
      <c r="H180" s="42">
        <f>+H174-H179</f>
        <v>13205660.773703467</v>
      </c>
    </row>
    <row r="181" spans="2:8" ht="12.75" thickTop="1" x14ac:dyDescent="0.2">
      <c r="B181" s="37" t="s">
        <v>162</v>
      </c>
      <c r="C181" s="38"/>
      <c r="D181" s="41"/>
      <c r="E181" s="38"/>
      <c r="F181" s="38"/>
      <c r="G181" s="38"/>
      <c r="H181" s="41">
        <f>+'[1]I&amp;E'!$E$24</f>
        <v>13205660.773703456</v>
      </c>
    </row>
    <row r="182" spans="2:8" ht="12.75" thickBot="1" x14ac:dyDescent="0.25">
      <c r="B182" s="39" t="s">
        <v>158</v>
      </c>
      <c r="C182" s="38"/>
      <c r="D182" s="41"/>
      <c r="E182" s="38"/>
      <c r="F182" s="38"/>
      <c r="G182" s="38"/>
      <c r="H182" s="42">
        <f>+H180-H181</f>
        <v>0</v>
      </c>
    </row>
    <row r="183" spans="2:8" ht="12.75" thickTop="1" x14ac:dyDescent="0.2"/>
    <row r="184" spans="2:8" x14ac:dyDescent="0.2">
      <c r="C184" s="17"/>
    </row>
    <row r="186" spans="2:8" x14ac:dyDescent="0.2">
      <c r="C186" s="17"/>
    </row>
    <row r="195" spans="4:8" x14ac:dyDescent="0.2">
      <c r="F195" s="8"/>
    </row>
    <row r="196" spans="4:8" x14ac:dyDescent="0.2">
      <c r="D196" s="8"/>
      <c r="E196" s="17"/>
      <c r="F196" s="17"/>
      <c r="G196" s="17"/>
      <c r="H196" s="8"/>
    </row>
    <row r="197" spans="4:8" x14ac:dyDescent="0.2">
      <c r="D197" s="17"/>
      <c r="E197" s="17"/>
    </row>
    <row r="198" spans="4:8" x14ac:dyDescent="0.2">
      <c r="E198" s="17"/>
    </row>
    <row r="202" spans="4:8" x14ac:dyDescent="0.2">
      <c r="D202" s="8"/>
      <c r="E202" s="17"/>
    </row>
  </sheetData>
  <mergeCells count="3">
    <mergeCell ref="K53:L53"/>
    <mergeCell ref="B2:H2"/>
    <mergeCell ref="B3:H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4"/>
  <sheetViews>
    <sheetView topLeftCell="A115" workbookViewId="0">
      <selection activeCell="B6" sqref="B6:C132"/>
    </sheetView>
  </sheetViews>
  <sheetFormatPr defaultRowHeight="12" x14ac:dyDescent="0.2"/>
  <cols>
    <col min="1" max="1" width="2.42578125" style="14" customWidth="1"/>
    <col min="2" max="2" width="36.5703125" style="14" bestFit="1" customWidth="1"/>
    <col min="3" max="3" width="13.42578125" style="14" bestFit="1" customWidth="1"/>
    <col min="4" max="4" width="12.42578125" style="14" bestFit="1" customWidth="1"/>
    <col min="5" max="5" width="10.28515625" style="14" bestFit="1" customWidth="1"/>
    <col min="6" max="6" width="12.5703125" style="14" bestFit="1" customWidth="1"/>
    <col min="7" max="7" width="11.7109375" style="14" customWidth="1"/>
    <col min="8" max="9" width="13.42578125" style="14" bestFit="1" customWidth="1"/>
    <col min="10" max="10" width="18.28515625" style="14" customWidth="1"/>
    <col min="11" max="11" width="16.5703125" style="14" customWidth="1"/>
    <col min="12" max="12" width="17.42578125" style="14" customWidth="1"/>
    <col min="13" max="13" width="14.28515625" style="14" bestFit="1" customWidth="1"/>
    <col min="14" max="16384" width="9.140625" style="14"/>
  </cols>
  <sheetData>
    <row r="2" spans="2:12" x14ac:dyDescent="0.2">
      <c r="B2" s="144" t="s">
        <v>154</v>
      </c>
      <c r="C2" s="144"/>
      <c r="D2" s="144"/>
      <c r="E2" s="144"/>
      <c r="F2" s="144"/>
      <c r="G2" s="144"/>
      <c r="H2" s="144"/>
    </row>
    <row r="3" spans="2:12" x14ac:dyDescent="0.2">
      <c r="B3" s="145" t="s">
        <v>157</v>
      </c>
      <c r="C3" s="145"/>
      <c r="D3" s="145"/>
      <c r="E3" s="145"/>
      <c r="F3" s="145"/>
      <c r="G3" s="145"/>
      <c r="H3" s="145"/>
    </row>
    <row r="4" spans="2:12" ht="48" x14ac:dyDescent="0.2">
      <c r="B4" s="10" t="s">
        <v>155</v>
      </c>
      <c r="C4" s="11" t="s">
        <v>156</v>
      </c>
      <c r="D4" s="12" t="s">
        <v>0</v>
      </c>
      <c r="E4" s="11" t="s">
        <v>1</v>
      </c>
      <c r="F4" s="12" t="s">
        <v>2</v>
      </c>
      <c r="G4" s="11" t="s">
        <v>3</v>
      </c>
      <c r="H4" s="11" t="s">
        <v>4</v>
      </c>
    </row>
    <row r="5" spans="2:12" x14ac:dyDescent="0.2">
      <c r="B5" s="16"/>
      <c r="C5" s="3"/>
      <c r="D5" s="4"/>
      <c r="E5" s="4"/>
      <c r="F5" s="4"/>
      <c r="G5" s="3"/>
      <c r="H5" s="3"/>
    </row>
    <row r="6" spans="2:12" x14ac:dyDescent="0.2">
      <c r="B6" s="28" t="s">
        <v>37</v>
      </c>
      <c r="C6" s="3"/>
      <c r="D6" s="4"/>
      <c r="E6" s="4"/>
      <c r="F6" s="4"/>
      <c r="G6" s="3"/>
      <c r="H6" s="3"/>
    </row>
    <row r="7" spans="2:12" x14ac:dyDescent="0.2">
      <c r="B7" s="16" t="s">
        <v>38</v>
      </c>
      <c r="C7" s="3">
        <v>8614425.5500000007</v>
      </c>
      <c r="D7" s="4"/>
      <c r="E7" s="4"/>
      <c r="F7" s="4"/>
      <c r="G7" s="3"/>
      <c r="H7" s="3">
        <v>8614425.5500000007</v>
      </c>
    </row>
    <row r="8" spans="2:12" x14ac:dyDescent="0.2">
      <c r="B8" s="16" t="s">
        <v>39</v>
      </c>
      <c r="C8" s="3">
        <v>12848</v>
      </c>
      <c r="D8" s="26"/>
      <c r="E8" s="4"/>
      <c r="F8" s="4"/>
      <c r="G8" s="3"/>
      <c r="H8" s="3">
        <v>12848</v>
      </c>
    </row>
    <row r="9" spans="2:12" x14ac:dyDescent="0.2">
      <c r="B9" s="16" t="s">
        <v>40</v>
      </c>
      <c r="C9" s="3">
        <v>12000</v>
      </c>
      <c r="D9" s="26"/>
      <c r="E9" s="4"/>
      <c r="F9" s="4"/>
      <c r="G9" s="3"/>
      <c r="H9" s="3">
        <v>12000</v>
      </c>
    </row>
    <row r="10" spans="2:12" x14ac:dyDescent="0.2">
      <c r="B10" s="16" t="s">
        <v>41</v>
      </c>
      <c r="C10" s="3">
        <v>10000</v>
      </c>
      <c r="D10" s="4"/>
      <c r="E10" s="4"/>
      <c r="F10" s="4"/>
      <c r="G10" s="3"/>
      <c r="H10" s="3">
        <v>10000</v>
      </c>
    </row>
    <row r="11" spans="2:12" x14ac:dyDescent="0.2">
      <c r="B11" s="16" t="s">
        <v>42</v>
      </c>
      <c r="C11" s="3">
        <v>3237612.56</v>
      </c>
      <c r="D11" s="4"/>
      <c r="E11" s="4"/>
      <c r="F11" s="4">
        <v>165288.56</v>
      </c>
      <c r="G11" s="3"/>
      <c r="H11" s="3">
        <v>3402901.12</v>
      </c>
    </row>
    <row r="12" spans="2:12" x14ac:dyDescent="0.2">
      <c r="B12" s="16" t="s">
        <v>43</v>
      </c>
      <c r="C12" s="3">
        <v>381505.17</v>
      </c>
      <c r="D12" s="4"/>
      <c r="E12" s="4"/>
      <c r="F12" s="4"/>
      <c r="G12" s="3"/>
      <c r="H12" s="3">
        <v>381505.17</v>
      </c>
    </row>
    <row r="13" spans="2:12" x14ac:dyDescent="0.2">
      <c r="B13" s="16" t="s">
        <v>44</v>
      </c>
      <c r="C13" s="3">
        <v>166005</v>
      </c>
      <c r="D13" s="4"/>
      <c r="E13" s="4"/>
      <c r="F13" s="4">
        <v>350</v>
      </c>
      <c r="G13" s="3">
        <v>10200</v>
      </c>
      <c r="H13" s="3">
        <v>176555</v>
      </c>
    </row>
    <row r="14" spans="2:12" x14ac:dyDescent="0.2">
      <c r="B14" s="16" t="s">
        <v>45</v>
      </c>
      <c r="C14" s="3">
        <v>6000</v>
      </c>
      <c r="D14" s="4"/>
      <c r="E14" s="4"/>
      <c r="F14" s="4"/>
      <c r="G14" s="3"/>
      <c r="H14" s="3">
        <v>6000</v>
      </c>
    </row>
    <row r="15" spans="2:12" x14ac:dyDescent="0.2">
      <c r="B15" s="16" t="s">
        <v>46</v>
      </c>
      <c r="C15" s="3">
        <v>10200</v>
      </c>
      <c r="D15" s="4"/>
      <c r="E15" s="4"/>
      <c r="F15" s="4"/>
      <c r="G15" s="3"/>
      <c r="H15" s="3">
        <v>10200</v>
      </c>
    </row>
    <row r="16" spans="2:12" x14ac:dyDescent="0.2">
      <c r="B16" s="16" t="s">
        <v>47</v>
      </c>
      <c r="C16" s="3">
        <v>358962</v>
      </c>
      <c r="D16" s="4"/>
      <c r="E16" s="4"/>
      <c r="F16" s="4"/>
      <c r="G16" s="3">
        <v>35750</v>
      </c>
      <c r="H16" s="3">
        <v>394712</v>
      </c>
      <c r="K16" s="144"/>
      <c r="L16" s="144"/>
    </row>
    <row r="17" spans="2:12" x14ac:dyDescent="0.2">
      <c r="B17" s="16" t="s">
        <v>48</v>
      </c>
      <c r="C17" s="3">
        <v>16655</v>
      </c>
      <c r="D17" s="4">
        <v>2125</v>
      </c>
      <c r="E17" s="4"/>
      <c r="F17" s="4"/>
      <c r="G17" s="3"/>
      <c r="H17" s="3">
        <v>18780</v>
      </c>
      <c r="K17" s="17"/>
    </row>
    <row r="18" spans="2:12" x14ac:dyDescent="0.2">
      <c r="B18" s="16" t="s">
        <v>49</v>
      </c>
      <c r="C18" s="3">
        <v>195000</v>
      </c>
      <c r="D18" s="4"/>
      <c r="E18" s="4"/>
      <c r="F18" s="4"/>
      <c r="G18" s="3"/>
      <c r="H18" s="3">
        <v>195000</v>
      </c>
      <c r="K18" s="17"/>
    </row>
    <row r="19" spans="2:12" x14ac:dyDescent="0.2">
      <c r="B19" s="16" t="s">
        <v>50</v>
      </c>
      <c r="C19" s="3">
        <v>31600</v>
      </c>
      <c r="D19" s="4">
        <v>1920</v>
      </c>
      <c r="E19" s="4"/>
      <c r="F19" s="4"/>
      <c r="G19" s="3"/>
      <c r="H19" s="3">
        <v>33520</v>
      </c>
      <c r="K19" s="17"/>
    </row>
    <row r="20" spans="2:12" x14ac:dyDescent="0.2">
      <c r="B20" s="16" t="s">
        <v>51</v>
      </c>
      <c r="C20" s="18">
        <v>68190</v>
      </c>
      <c r="D20" s="4"/>
      <c r="E20" s="4"/>
      <c r="F20" s="4"/>
      <c r="G20" s="3"/>
      <c r="H20" s="3">
        <v>68190</v>
      </c>
      <c r="J20" s="17"/>
      <c r="K20" s="17"/>
    </row>
    <row r="21" spans="2:12" x14ac:dyDescent="0.2">
      <c r="B21" s="16" t="s">
        <v>52</v>
      </c>
      <c r="C21" s="3">
        <v>645550.74</v>
      </c>
      <c r="D21" s="4">
        <v>23675</v>
      </c>
      <c r="E21" s="4"/>
      <c r="F21" s="4">
        <v>128321</v>
      </c>
      <c r="G21" s="3"/>
      <c r="H21" s="3">
        <v>797546.74</v>
      </c>
      <c r="K21" s="17"/>
    </row>
    <row r="22" spans="2:12" x14ac:dyDescent="0.2">
      <c r="B22" s="16" t="s">
        <v>53</v>
      </c>
      <c r="C22" s="3">
        <v>405101.6</v>
      </c>
      <c r="D22" s="4">
        <v>20191.88</v>
      </c>
      <c r="E22" s="4"/>
      <c r="F22" s="4">
        <v>1360</v>
      </c>
      <c r="G22" s="3">
        <v>26108.89</v>
      </c>
      <c r="H22" s="3">
        <v>452762.37</v>
      </c>
      <c r="L22" s="17"/>
    </row>
    <row r="23" spans="2:12" x14ac:dyDescent="0.2">
      <c r="B23" s="16" t="s">
        <v>54</v>
      </c>
      <c r="C23" s="3"/>
      <c r="D23" s="4"/>
      <c r="E23" s="4"/>
      <c r="F23" s="4"/>
      <c r="G23" s="3">
        <v>30165</v>
      </c>
      <c r="H23" s="3">
        <v>30165</v>
      </c>
      <c r="L23" s="17"/>
    </row>
    <row r="24" spans="2:12" x14ac:dyDescent="0.2">
      <c r="B24" s="16" t="s">
        <v>55</v>
      </c>
      <c r="C24" s="3">
        <v>12000</v>
      </c>
      <c r="D24" s="4"/>
      <c r="E24" s="4"/>
      <c r="F24" s="4">
        <v>1000</v>
      </c>
      <c r="G24" s="3"/>
      <c r="H24" s="3">
        <v>13000</v>
      </c>
    </row>
    <row r="25" spans="2:12" x14ac:dyDescent="0.2">
      <c r="B25" s="16" t="s">
        <v>56</v>
      </c>
      <c r="C25" s="3">
        <v>96300</v>
      </c>
      <c r="D25" s="4"/>
      <c r="E25" s="4"/>
      <c r="F25" s="4">
        <v>90800</v>
      </c>
      <c r="G25" s="3"/>
      <c r="H25" s="3">
        <v>187100</v>
      </c>
    </row>
    <row r="26" spans="2:12" x14ac:dyDescent="0.2">
      <c r="B26" s="16" t="s">
        <v>57</v>
      </c>
      <c r="C26" s="3">
        <v>4572859.3999999994</v>
      </c>
      <c r="D26" s="4">
        <v>13125</v>
      </c>
      <c r="E26" s="4"/>
      <c r="F26" s="4">
        <v>141924.5</v>
      </c>
      <c r="G26" s="3">
        <v>97413.02</v>
      </c>
      <c r="H26" s="3">
        <v>4825321.919999999</v>
      </c>
    </row>
    <row r="27" spans="2:12" x14ac:dyDescent="0.2">
      <c r="B27" s="16" t="s">
        <v>58</v>
      </c>
      <c r="C27" s="3"/>
      <c r="D27" s="4"/>
      <c r="E27" s="4"/>
      <c r="F27" s="4"/>
      <c r="G27" s="3">
        <v>48979.96</v>
      </c>
      <c r="H27" s="3">
        <v>48979.96</v>
      </c>
    </row>
    <row r="28" spans="2:12" x14ac:dyDescent="0.2">
      <c r="B28" s="16" t="s">
        <v>59</v>
      </c>
      <c r="C28" s="3">
        <v>393993</v>
      </c>
      <c r="D28" s="4"/>
      <c r="E28" s="4"/>
      <c r="F28" s="4">
        <v>110776</v>
      </c>
      <c r="G28" s="3"/>
      <c r="H28" s="3">
        <v>504769</v>
      </c>
    </row>
    <row r="29" spans="2:12" x14ac:dyDescent="0.2">
      <c r="B29" s="16" t="s">
        <v>60</v>
      </c>
      <c r="C29" s="3">
        <v>9990</v>
      </c>
      <c r="D29" s="4">
        <v>849</v>
      </c>
      <c r="E29" s="4"/>
      <c r="F29" s="4">
        <v>1948</v>
      </c>
      <c r="G29" s="3"/>
      <c r="H29" s="3">
        <v>12787</v>
      </c>
    </row>
    <row r="30" spans="2:12" x14ac:dyDescent="0.2">
      <c r="B30" s="16" t="s">
        <v>61</v>
      </c>
      <c r="C30" s="3">
        <v>247037.84</v>
      </c>
      <c r="D30" s="4">
        <v>41374</v>
      </c>
      <c r="E30" s="4"/>
      <c r="F30" s="4">
        <v>148599.5</v>
      </c>
      <c r="G30" s="3"/>
      <c r="H30" s="3">
        <v>437011.33999999997</v>
      </c>
    </row>
    <row r="31" spans="2:12" x14ac:dyDescent="0.2">
      <c r="B31" s="16" t="s">
        <v>62</v>
      </c>
      <c r="C31" s="3">
        <v>6840</v>
      </c>
      <c r="D31" s="4"/>
      <c r="E31" s="4"/>
      <c r="F31" s="4"/>
      <c r="G31" s="3"/>
      <c r="H31" s="3">
        <v>6840</v>
      </c>
    </row>
    <row r="32" spans="2:12" x14ac:dyDescent="0.2">
      <c r="B32" s="16" t="s">
        <v>63</v>
      </c>
      <c r="C32" s="3">
        <v>543970</v>
      </c>
      <c r="D32" s="4">
        <v>6080</v>
      </c>
      <c r="E32" s="4"/>
      <c r="F32" s="4">
        <v>7426</v>
      </c>
      <c r="G32" s="3">
        <v>54722</v>
      </c>
      <c r="H32" s="3">
        <v>612198</v>
      </c>
    </row>
    <row r="33" spans="2:10" x14ac:dyDescent="0.2">
      <c r="B33" s="16" t="s">
        <v>64</v>
      </c>
      <c r="C33" s="3">
        <v>135212</v>
      </c>
      <c r="D33" s="4"/>
      <c r="E33" s="4"/>
      <c r="F33" s="4"/>
      <c r="G33" s="3"/>
      <c r="H33" s="3">
        <v>135212</v>
      </c>
    </row>
    <row r="34" spans="2:10" x14ac:dyDescent="0.2">
      <c r="B34" s="16" t="s">
        <v>65</v>
      </c>
      <c r="C34" s="3"/>
      <c r="D34" s="4">
        <v>10000</v>
      </c>
      <c r="E34" s="4"/>
      <c r="F34" s="4"/>
      <c r="G34" s="3"/>
      <c r="H34" s="3">
        <v>10000</v>
      </c>
    </row>
    <row r="35" spans="2:10" x14ac:dyDescent="0.2">
      <c r="B35" s="22" t="s">
        <v>66</v>
      </c>
      <c r="C35" s="3">
        <v>12100</v>
      </c>
      <c r="D35" s="4"/>
      <c r="E35" s="4"/>
      <c r="F35" s="4"/>
      <c r="G35" s="3"/>
      <c r="H35" s="3">
        <v>12100</v>
      </c>
    </row>
    <row r="36" spans="2:10" x14ac:dyDescent="0.2">
      <c r="B36" s="22" t="s">
        <v>67</v>
      </c>
      <c r="C36" s="3">
        <v>729511.8</v>
      </c>
      <c r="D36" s="4"/>
      <c r="E36" s="4"/>
      <c r="F36" s="4">
        <v>24000</v>
      </c>
      <c r="G36" s="3"/>
      <c r="H36" s="3">
        <v>753511.8</v>
      </c>
    </row>
    <row r="37" spans="2:10" x14ac:dyDescent="0.2">
      <c r="B37" s="22" t="s">
        <v>68</v>
      </c>
      <c r="C37" s="3">
        <v>5000</v>
      </c>
      <c r="D37" s="4"/>
      <c r="E37" s="4"/>
      <c r="F37" s="4"/>
      <c r="G37" s="3"/>
      <c r="H37" s="3">
        <v>5000</v>
      </c>
    </row>
    <row r="38" spans="2:10" x14ac:dyDescent="0.2">
      <c r="B38" s="22" t="s">
        <v>69</v>
      </c>
      <c r="C38" s="3">
        <v>-173180</v>
      </c>
      <c r="D38" s="4"/>
      <c r="E38" s="4"/>
      <c r="F38" s="4"/>
      <c r="G38" s="3"/>
      <c r="H38" s="3">
        <v>-173180</v>
      </c>
    </row>
    <row r="39" spans="2:10" x14ac:dyDescent="0.2">
      <c r="B39" s="34" t="s">
        <v>4</v>
      </c>
      <c r="C39" s="35">
        <v>20763289.66</v>
      </c>
      <c r="D39" s="35">
        <v>119339.88</v>
      </c>
      <c r="E39" s="35">
        <v>0</v>
      </c>
      <c r="F39" s="35">
        <v>821793.56</v>
      </c>
      <c r="G39" s="35">
        <v>303338.87</v>
      </c>
      <c r="H39" s="35">
        <v>22007761.970000003</v>
      </c>
    </row>
    <row r="40" spans="2:10" x14ac:dyDescent="0.2">
      <c r="B40" s="28"/>
      <c r="C40" s="24"/>
      <c r="D40" s="4"/>
      <c r="E40" s="4"/>
      <c r="F40" s="4"/>
      <c r="G40" s="3"/>
      <c r="H40" s="3"/>
      <c r="J40" s="17"/>
    </row>
    <row r="41" spans="2:10" x14ac:dyDescent="0.2">
      <c r="B41" s="28" t="s">
        <v>70</v>
      </c>
      <c r="C41" s="3"/>
      <c r="D41" s="4"/>
      <c r="E41" s="4"/>
      <c r="F41" s="4"/>
      <c r="G41" s="3"/>
      <c r="H41" s="3"/>
      <c r="J41" s="17"/>
    </row>
    <row r="42" spans="2:10" x14ac:dyDescent="0.2">
      <c r="B42" s="22" t="s">
        <v>71</v>
      </c>
      <c r="C42" s="3">
        <v>979020</v>
      </c>
      <c r="D42" s="4"/>
      <c r="E42" s="4"/>
      <c r="F42" s="4"/>
      <c r="G42" s="3"/>
      <c r="H42" s="3">
        <v>979020</v>
      </c>
      <c r="I42" s="17"/>
    </row>
    <row r="43" spans="2:10" x14ac:dyDescent="0.2">
      <c r="B43" s="22" t="s">
        <v>72</v>
      </c>
      <c r="C43" s="3">
        <v>543849</v>
      </c>
      <c r="D43" s="4"/>
      <c r="E43" s="4"/>
      <c r="F43" s="4"/>
      <c r="G43" s="3"/>
      <c r="H43" s="3">
        <v>543849</v>
      </c>
    </row>
    <row r="44" spans="2:10" x14ac:dyDescent="0.2">
      <c r="B44" s="22" t="s">
        <v>73</v>
      </c>
      <c r="C44" s="3">
        <v>76000</v>
      </c>
      <c r="D44" s="4"/>
      <c r="E44" s="4"/>
      <c r="F44" s="4"/>
      <c r="G44" s="3"/>
      <c r="H44" s="3">
        <v>76000</v>
      </c>
    </row>
    <row r="45" spans="2:10" x14ac:dyDescent="0.2">
      <c r="B45" s="22" t="s">
        <v>74</v>
      </c>
      <c r="C45" s="3"/>
      <c r="D45" s="4"/>
      <c r="E45" s="4"/>
      <c r="F45" s="4">
        <v>121343</v>
      </c>
      <c r="G45" s="3"/>
      <c r="H45" s="3">
        <v>121343</v>
      </c>
    </row>
    <row r="46" spans="2:10" x14ac:dyDescent="0.2">
      <c r="B46" s="22" t="s">
        <v>75</v>
      </c>
      <c r="C46" s="3">
        <v>288139.22000000003</v>
      </c>
      <c r="D46" s="4"/>
      <c r="E46" s="4"/>
      <c r="F46" s="4"/>
      <c r="G46" s="3"/>
      <c r="H46" s="3">
        <v>288139.22000000003</v>
      </c>
    </row>
    <row r="47" spans="2:10" x14ac:dyDescent="0.2">
      <c r="B47" s="22" t="s">
        <v>76</v>
      </c>
      <c r="C47" s="3">
        <v>60500</v>
      </c>
      <c r="D47" s="4"/>
      <c r="E47" s="4"/>
      <c r="F47" s="4">
        <v>125000</v>
      </c>
      <c r="G47" s="3"/>
      <c r="H47" s="3">
        <v>185500</v>
      </c>
    </row>
    <row r="48" spans="2:10" x14ac:dyDescent="0.2">
      <c r="B48" s="22" t="s">
        <v>77</v>
      </c>
      <c r="C48" s="3">
        <v>74409</v>
      </c>
      <c r="D48" s="4"/>
      <c r="E48" s="4"/>
      <c r="F48" s="4"/>
      <c r="G48" s="3"/>
      <c r="H48" s="3">
        <v>74409</v>
      </c>
    </row>
    <row r="49" spans="2:8" x14ac:dyDescent="0.2">
      <c r="B49" s="22" t="s">
        <v>78</v>
      </c>
      <c r="C49" s="3">
        <v>404450</v>
      </c>
      <c r="D49" s="4">
        <v>760</v>
      </c>
      <c r="E49" s="4"/>
      <c r="F49" s="4"/>
      <c r="G49" s="3"/>
      <c r="H49" s="3">
        <v>405210</v>
      </c>
    </row>
    <row r="50" spans="2:8" x14ac:dyDescent="0.2">
      <c r="B50" s="22" t="s">
        <v>79</v>
      </c>
      <c r="C50" s="3">
        <v>56395</v>
      </c>
      <c r="D50" s="4"/>
      <c r="E50" s="4"/>
      <c r="F50" s="4"/>
      <c r="G50" s="3"/>
      <c r="H50" s="3">
        <v>56395</v>
      </c>
    </row>
    <row r="51" spans="2:8" x14ac:dyDescent="0.2">
      <c r="B51" s="22" t="s">
        <v>80</v>
      </c>
      <c r="C51" s="3">
        <v>6400</v>
      </c>
      <c r="D51" s="4"/>
      <c r="E51" s="4"/>
      <c r="F51" s="4"/>
      <c r="G51" s="3"/>
      <c r="H51" s="3">
        <v>6400</v>
      </c>
    </row>
    <row r="52" spans="2:8" x14ac:dyDescent="0.2">
      <c r="B52" s="22" t="s">
        <v>81</v>
      </c>
      <c r="C52" s="3"/>
      <c r="D52" s="4">
        <v>214970.8</v>
      </c>
      <c r="E52" s="4"/>
      <c r="F52" s="4">
        <v>63000</v>
      </c>
      <c r="G52" s="3"/>
      <c r="H52" s="3">
        <v>277970.8</v>
      </c>
    </row>
    <row r="53" spans="2:8" x14ac:dyDescent="0.2">
      <c r="B53" s="22" t="s">
        <v>82</v>
      </c>
      <c r="C53" s="3">
        <v>28775</v>
      </c>
      <c r="D53" s="4"/>
      <c r="E53" s="4"/>
      <c r="F53" s="4"/>
      <c r="G53" s="3"/>
      <c r="H53" s="3">
        <v>28775</v>
      </c>
    </row>
    <row r="54" spans="2:8" x14ac:dyDescent="0.2">
      <c r="B54" s="22" t="s">
        <v>83</v>
      </c>
      <c r="C54" s="3">
        <v>423755</v>
      </c>
      <c r="D54" s="4"/>
      <c r="E54" s="4"/>
      <c r="F54" s="4"/>
      <c r="G54" s="3"/>
      <c r="H54" s="3">
        <v>423755</v>
      </c>
    </row>
    <row r="55" spans="2:8" x14ac:dyDescent="0.2">
      <c r="B55" s="22" t="s">
        <v>84</v>
      </c>
      <c r="C55" s="3"/>
      <c r="D55" s="4">
        <v>3150</v>
      </c>
      <c r="E55" s="4"/>
      <c r="F55" s="4"/>
      <c r="G55" s="3"/>
      <c r="H55" s="3">
        <v>3150</v>
      </c>
    </row>
    <row r="56" spans="2:8" x14ac:dyDescent="0.2">
      <c r="B56" s="22" t="s">
        <v>85</v>
      </c>
      <c r="C56" s="3">
        <v>21516</v>
      </c>
      <c r="D56" s="4">
        <v>760</v>
      </c>
      <c r="E56" s="4"/>
      <c r="F56" s="4"/>
      <c r="G56" s="3"/>
      <c r="H56" s="3">
        <v>22276</v>
      </c>
    </row>
    <row r="57" spans="2:8" x14ac:dyDescent="0.2">
      <c r="B57" s="22" t="s">
        <v>86</v>
      </c>
      <c r="C57" s="3">
        <v>239149</v>
      </c>
      <c r="D57" s="4"/>
      <c r="E57" s="4"/>
      <c r="F57" s="4"/>
      <c r="G57" s="3"/>
      <c r="H57" s="3">
        <v>239149</v>
      </c>
    </row>
    <row r="58" spans="2:8" x14ac:dyDescent="0.2">
      <c r="B58" s="22" t="s">
        <v>87</v>
      </c>
      <c r="C58" s="3">
        <v>1683773.6</v>
      </c>
      <c r="D58" s="4"/>
      <c r="E58" s="4"/>
      <c r="F58" s="4"/>
      <c r="G58" s="3"/>
      <c r="H58" s="3">
        <v>1683773.6</v>
      </c>
    </row>
    <row r="59" spans="2:8" x14ac:dyDescent="0.2">
      <c r="B59" s="22" t="s">
        <v>88</v>
      </c>
      <c r="C59" s="3"/>
      <c r="D59" s="4">
        <v>564784</v>
      </c>
      <c r="E59" s="4"/>
      <c r="F59" s="4"/>
      <c r="G59" s="3"/>
      <c r="H59" s="3">
        <v>564784</v>
      </c>
    </row>
    <row r="60" spans="2:8" x14ac:dyDescent="0.2">
      <c r="B60" s="22" t="s">
        <v>89</v>
      </c>
      <c r="C60" s="3"/>
      <c r="D60" s="4">
        <v>20195</v>
      </c>
      <c r="E60" s="4"/>
      <c r="F60" s="4"/>
      <c r="G60" s="3"/>
      <c r="H60" s="3">
        <v>20195</v>
      </c>
    </row>
    <row r="61" spans="2:8" x14ac:dyDescent="0.2">
      <c r="B61" s="22" t="s">
        <v>90</v>
      </c>
      <c r="C61" s="3">
        <v>495577</v>
      </c>
      <c r="D61" s="4"/>
      <c r="E61" s="4"/>
      <c r="F61" s="4"/>
      <c r="G61" s="3"/>
      <c r="H61" s="3">
        <v>495577</v>
      </c>
    </row>
    <row r="62" spans="2:8" x14ac:dyDescent="0.2">
      <c r="B62" s="22" t="s">
        <v>91</v>
      </c>
      <c r="C62" s="3">
        <v>21060</v>
      </c>
      <c r="D62" s="4"/>
      <c r="E62" s="4"/>
      <c r="F62" s="4"/>
      <c r="G62" s="3"/>
      <c r="H62" s="3">
        <v>21060</v>
      </c>
    </row>
    <row r="63" spans="2:8" x14ac:dyDescent="0.2">
      <c r="B63" s="19" t="s">
        <v>92</v>
      </c>
      <c r="C63" s="3">
        <v>2299</v>
      </c>
      <c r="D63" s="4"/>
      <c r="E63" s="4"/>
      <c r="F63" s="4"/>
      <c r="G63" s="3"/>
      <c r="H63" s="3">
        <v>2299</v>
      </c>
    </row>
    <row r="64" spans="2:8" x14ac:dyDescent="0.2">
      <c r="B64" s="29" t="s">
        <v>93</v>
      </c>
      <c r="C64" s="3">
        <v>2386600</v>
      </c>
      <c r="D64" s="4"/>
      <c r="E64" s="4"/>
      <c r="F64" s="4"/>
      <c r="G64" s="3"/>
      <c r="H64" s="3">
        <v>2386600</v>
      </c>
    </row>
    <row r="65" spans="2:9" x14ac:dyDescent="0.2">
      <c r="B65" s="22" t="s">
        <v>94</v>
      </c>
      <c r="C65" s="3">
        <v>1273177.52</v>
      </c>
      <c r="D65" s="4"/>
      <c r="E65" s="4">
        <v>-26213.11</v>
      </c>
      <c r="F65" s="4"/>
      <c r="G65" s="3"/>
      <c r="H65" s="3">
        <v>1246964.4099999999</v>
      </c>
    </row>
    <row r="66" spans="2:9" x14ac:dyDescent="0.2">
      <c r="B66" s="22" t="s">
        <v>95</v>
      </c>
      <c r="C66" s="3">
        <v>308839</v>
      </c>
      <c r="D66" s="4"/>
      <c r="E66" s="4"/>
      <c r="F66" s="4"/>
      <c r="G66" s="3">
        <v>175225.5</v>
      </c>
      <c r="H66" s="3">
        <v>484064.5</v>
      </c>
    </row>
    <row r="67" spans="2:9" x14ac:dyDescent="0.2">
      <c r="B67" s="29" t="s">
        <v>96</v>
      </c>
      <c r="C67" s="3">
        <v>23937600</v>
      </c>
      <c r="D67" s="4"/>
      <c r="E67" s="4"/>
      <c r="F67" s="4">
        <v>1327500</v>
      </c>
      <c r="G67" s="3"/>
      <c r="H67" s="3">
        <v>25265100</v>
      </c>
    </row>
    <row r="68" spans="2:9" x14ac:dyDescent="0.2">
      <c r="B68" s="29" t="s">
        <v>97</v>
      </c>
      <c r="C68" s="3"/>
      <c r="D68" s="4">
        <v>5310000</v>
      </c>
      <c r="E68" s="4"/>
      <c r="F68" s="4">
        <v>2762500</v>
      </c>
      <c r="G68" s="3"/>
      <c r="H68" s="3">
        <v>8072500</v>
      </c>
    </row>
    <row r="69" spans="2:9" x14ac:dyDescent="0.2">
      <c r="B69" s="29" t="s">
        <v>98</v>
      </c>
      <c r="C69" s="3">
        <v>705500</v>
      </c>
      <c r="D69" s="4">
        <v>390500</v>
      </c>
      <c r="E69" s="4"/>
      <c r="F69" s="4">
        <v>537565</v>
      </c>
      <c r="G69" s="3"/>
      <c r="H69" s="3">
        <v>1633565</v>
      </c>
    </row>
    <row r="70" spans="2:9" x14ac:dyDescent="0.2">
      <c r="B70" s="34" t="s">
        <v>4</v>
      </c>
      <c r="C70" s="35">
        <f t="shared" ref="C70:H70" si="0">SUM(C42:C69)</f>
        <v>34016783.340000004</v>
      </c>
      <c r="D70" s="35">
        <f t="shared" si="0"/>
        <v>6505119.7999999998</v>
      </c>
      <c r="E70" s="35">
        <f t="shared" si="0"/>
        <v>-26213.11</v>
      </c>
      <c r="F70" s="35">
        <f t="shared" si="0"/>
        <v>4936908</v>
      </c>
      <c r="G70" s="35">
        <f t="shared" si="0"/>
        <v>175225.5</v>
      </c>
      <c r="H70" s="35">
        <f t="shared" si="0"/>
        <v>45607823.530000001</v>
      </c>
    </row>
    <row r="71" spans="2:9" x14ac:dyDescent="0.2">
      <c r="B71" s="16"/>
      <c r="C71" s="3"/>
      <c r="D71" s="4"/>
      <c r="E71" s="4"/>
      <c r="F71" s="4"/>
      <c r="G71" s="3"/>
      <c r="H71" s="3"/>
    </row>
    <row r="72" spans="2:9" x14ac:dyDescent="0.2">
      <c r="B72" s="28" t="s">
        <v>99</v>
      </c>
      <c r="C72" s="3"/>
      <c r="D72" s="4"/>
      <c r="E72" s="4"/>
      <c r="F72" s="4"/>
      <c r="G72" s="3"/>
      <c r="H72" s="3"/>
    </row>
    <row r="73" spans="2:9" x14ac:dyDescent="0.2">
      <c r="B73" s="22" t="s">
        <v>100</v>
      </c>
      <c r="C73" s="3">
        <v>106768</v>
      </c>
      <c r="D73" s="4"/>
      <c r="E73" s="4"/>
      <c r="F73" s="4"/>
      <c r="G73" s="3"/>
      <c r="H73" s="3">
        <v>106768</v>
      </c>
    </row>
    <row r="74" spans="2:9" x14ac:dyDescent="0.2">
      <c r="B74" s="22" t="s">
        <v>101</v>
      </c>
      <c r="C74" s="3">
        <v>13000</v>
      </c>
      <c r="D74" s="4"/>
      <c r="E74" s="4"/>
      <c r="F74" s="4"/>
      <c r="G74" s="3"/>
      <c r="H74" s="3">
        <v>13000</v>
      </c>
    </row>
    <row r="75" spans="2:9" x14ac:dyDescent="0.2">
      <c r="B75" s="22" t="s">
        <v>102</v>
      </c>
      <c r="C75" s="3">
        <v>40000</v>
      </c>
      <c r="D75" s="4"/>
      <c r="E75" s="4"/>
      <c r="F75" s="4"/>
      <c r="G75" s="3"/>
      <c r="H75" s="3">
        <v>40000</v>
      </c>
      <c r="I75" s="17"/>
    </row>
    <row r="76" spans="2:9" x14ac:dyDescent="0.2">
      <c r="B76" s="22" t="s">
        <v>103</v>
      </c>
      <c r="C76" s="3"/>
      <c r="D76" s="4">
        <v>70</v>
      </c>
      <c r="E76" s="4"/>
      <c r="F76" s="4"/>
      <c r="G76" s="3"/>
      <c r="H76" s="3">
        <v>70</v>
      </c>
    </row>
    <row r="77" spans="2:9" x14ac:dyDescent="0.2">
      <c r="B77" s="22" t="s">
        <v>104</v>
      </c>
      <c r="C77" s="3">
        <v>232414</v>
      </c>
      <c r="D77" s="4"/>
      <c r="E77" s="4"/>
      <c r="F77" s="4"/>
      <c r="G77" s="3"/>
      <c r="H77" s="3">
        <v>232414</v>
      </c>
    </row>
    <row r="78" spans="2:9" x14ac:dyDescent="0.2">
      <c r="B78" s="22" t="s">
        <v>105</v>
      </c>
      <c r="C78" s="3">
        <v>68918466</v>
      </c>
      <c r="D78" s="4">
        <v>6777383</v>
      </c>
      <c r="E78" s="4"/>
      <c r="F78" s="4">
        <v>12459292</v>
      </c>
      <c r="G78" s="3">
        <v>2043565</v>
      </c>
      <c r="H78" s="3">
        <v>90198706</v>
      </c>
    </row>
    <row r="79" spans="2:9" x14ac:dyDescent="0.2">
      <c r="B79" s="22"/>
      <c r="C79" s="3"/>
      <c r="D79" s="4"/>
      <c r="E79" s="4"/>
      <c r="F79" s="4"/>
      <c r="G79" s="3"/>
      <c r="H79" s="3"/>
    </row>
    <row r="80" spans="2:9" x14ac:dyDescent="0.2">
      <c r="B80" s="34" t="s">
        <v>4</v>
      </c>
      <c r="C80" s="35">
        <f t="shared" ref="C80:H80" si="1">SUM(C73:C79)</f>
        <v>69310648</v>
      </c>
      <c r="D80" s="35">
        <f t="shared" si="1"/>
        <v>6777453</v>
      </c>
      <c r="E80" s="35">
        <f t="shared" si="1"/>
        <v>0</v>
      </c>
      <c r="F80" s="35">
        <f t="shared" si="1"/>
        <v>12459292</v>
      </c>
      <c r="G80" s="35">
        <f t="shared" si="1"/>
        <v>2043565</v>
      </c>
      <c r="H80" s="35">
        <f t="shared" si="1"/>
        <v>90590958</v>
      </c>
    </row>
    <row r="81" spans="2:9" x14ac:dyDescent="0.2">
      <c r="B81" s="30"/>
      <c r="C81" s="3"/>
      <c r="D81" s="4"/>
      <c r="E81" s="4"/>
      <c r="F81" s="4"/>
      <c r="G81" s="3"/>
      <c r="H81" s="3"/>
    </row>
    <row r="82" spans="2:9" x14ac:dyDescent="0.2">
      <c r="B82" s="30" t="s">
        <v>106</v>
      </c>
      <c r="C82" s="3"/>
      <c r="D82" s="4"/>
      <c r="E82" s="4"/>
      <c r="F82" s="4"/>
      <c r="G82" s="3"/>
      <c r="H82" s="3"/>
    </row>
    <row r="83" spans="2:9" x14ac:dyDescent="0.2">
      <c r="B83" s="16" t="s">
        <v>107</v>
      </c>
      <c r="C83" s="3">
        <v>1154428.98</v>
      </c>
      <c r="D83" s="4"/>
      <c r="E83" s="4"/>
      <c r="F83" s="4"/>
      <c r="G83" s="3"/>
      <c r="H83" s="3">
        <v>1154428.98</v>
      </c>
    </row>
    <row r="84" spans="2:9" x14ac:dyDescent="0.2">
      <c r="B84" s="19" t="s">
        <v>108</v>
      </c>
      <c r="C84" s="3">
        <v>251346.17</v>
      </c>
      <c r="D84" s="4"/>
      <c r="E84" s="4"/>
      <c r="F84" s="4"/>
      <c r="G84" s="3"/>
      <c r="H84" s="3">
        <v>251346.17</v>
      </c>
    </row>
    <row r="85" spans="2:9" x14ac:dyDescent="0.2">
      <c r="B85" s="19" t="s">
        <v>109</v>
      </c>
      <c r="C85" s="3">
        <v>2497948.23</v>
      </c>
      <c r="D85" s="4"/>
      <c r="E85" s="4"/>
      <c r="F85" s="4"/>
      <c r="G85" s="3"/>
      <c r="H85" s="3">
        <v>2497948.23</v>
      </c>
    </row>
    <row r="86" spans="2:9" x14ac:dyDescent="0.2">
      <c r="B86" s="19" t="s">
        <v>110</v>
      </c>
      <c r="C86" s="3">
        <v>41836</v>
      </c>
      <c r="D86" s="4"/>
      <c r="E86" s="4"/>
      <c r="F86" s="4"/>
      <c r="G86" s="3"/>
      <c r="H86" s="3">
        <v>41836</v>
      </c>
    </row>
    <row r="87" spans="2:9" x14ac:dyDescent="0.2">
      <c r="B87" s="16" t="s">
        <v>111</v>
      </c>
      <c r="C87" s="3">
        <v>2279275.1</v>
      </c>
      <c r="D87" s="4">
        <v>25026.54</v>
      </c>
      <c r="E87" s="4">
        <v>944</v>
      </c>
      <c r="F87" s="4"/>
      <c r="G87" s="3">
        <v>177.92</v>
      </c>
      <c r="H87" s="3">
        <v>2305423.56</v>
      </c>
    </row>
    <row r="88" spans="2:9" x14ac:dyDescent="0.2">
      <c r="B88" s="16" t="s">
        <v>112</v>
      </c>
      <c r="C88" s="3"/>
      <c r="D88" s="4"/>
      <c r="E88" s="4"/>
      <c r="F88" s="4">
        <v>11677.34</v>
      </c>
      <c r="G88" s="3"/>
      <c r="H88" s="3">
        <v>11677.34</v>
      </c>
    </row>
    <row r="89" spans="2:9" x14ac:dyDescent="0.2">
      <c r="B89" s="22" t="s">
        <v>113</v>
      </c>
      <c r="C89" s="3">
        <v>41333</v>
      </c>
      <c r="D89" s="4"/>
      <c r="E89" s="4"/>
      <c r="F89" s="4"/>
      <c r="G89" s="3"/>
      <c r="H89" s="3">
        <v>41333</v>
      </c>
    </row>
    <row r="90" spans="2:9" x14ac:dyDescent="0.2">
      <c r="B90" s="22" t="s">
        <v>114</v>
      </c>
      <c r="C90" s="3">
        <v>5488899</v>
      </c>
      <c r="D90" s="4"/>
      <c r="E90" s="4"/>
      <c r="F90" s="4"/>
      <c r="G90" s="3"/>
      <c r="H90" s="3">
        <v>5488899</v>
      </c>
      <c r="I90" s="17"/>
    </row>
    <row r="91" spans="2:9" x14ac:dyDescent="0.2">
      <c r="B91" s="34" t="s">
        <v>4</v>
      </c>
      <c r="C91" s="35">
        <f t="shared" ref="C91:H91" si="2">SUM(C83:C90)</f>
        <v>11755066.48</v>
      </c>
      <c r="D91" s="35">
        <f t="shared" si="2"/>
        <v>25026.54</v>
      </c>
      <c r="E91" s="35">
        <f t="shared" si="2"/>
        <v>944</v>
      </c>
      <c r="F91" s="35">
        <f t="shared" si="2"/>
        <v>11677.34</v>
      </c>
      <c r="G91" s="35">
        <f t="shared" si="2"/>
        <v>177.92</v>
      </c>
      <c r="H91" s="35">
        <f t="shared" si="2"/>
        <v>11792892.279999999</v>
      </c>
    </row>
    <row r="92" spans="2:9" x14ac:dyDescent="0.2">
      <c r="B92" s="16"/>
      <c r="C92" s="3"/>
      <c r="D92" s="4"/>
      <c r="E92" s="4"/>
      <c r="F92" s="4"/>
      <c r="G92" s="3"/>
      <c r="H92" s="3"/>
    </row>
    <row r="93" spans="2:9" x14ac:dyDescent="0.2">
      <c r="B93" s="28" t="s">
        <v>115</v>
      </c>
      <c r="C93" s="20"/>
      <c r="D93" s="4"/>
      <c r="E93" s="4"/>
      <c r="F93" s="4"/>
      <c r="G93" s="3"/>
      <c r="H93" s="3"/>
    </row>
    <row r="94" spans="2:9" x14ac:dyDescent="0.2">
      <c r="B94" s="22" t="s">
        <v>116</v>
      </c>
      <c r="C94" s="3">
        <v>733676.55</v>
      </c>
      <c r="D94" s="4"/>
      <c r="E94" s="4"/>
      <c r="F94" s="4"/>
      <c r="G94" s="3"/>
      <c r="H94" s="3">
        <v>733676.55</v>
      </c>
    </row>
    <row r="95" spans="2:9" x14ac:dyDescent="0.2">
      <c r="B95" s="22" t="s">
        <v>117</v>
      </c>
      <c r="C95" s="3">
        <v>774484</v>
      </c>
      <c r="D95" s="4"/>
      <c r="E95" s="4"/>
      <c r="F95" s="4"/>
      <c r="G95" s="3"/>
      <c r="H95" s="3">
        <v>774484</v>
      </c>
    </row>
    <row r="96" spans="2:9" x14ac:dyDescent="0.2">
      <c r="B96" s="22" t="s">
        <v>118</v>
      </c>
      <c r="C96" s="3"/>
      <c r="D96" s="4"/>
      <c r="E96" s="4"/>
      <c r="F96" s="4"/>
      <c r="G96" s="3">
        <v>25000</v>
      </c>
      <c r="H96" s="3">
        <v>25000</v>
      </c>
    </row>
    <row r="97" spans="2:8" x14ac:dyDescent="0.2">
      <c r="B97" s="34" t="s">
        <v>4</v>
      </c>
      <c r="C97" s="35">
        <f t="shared" ref="C97:H97" si="3">SUM(C94:C96)</f>
        <v>1508160.55</v>
      </c>
      <c r="D97" s="35">
        <f t="shared" si="3"/>
        <v>0</v>
      </c>
      <c r="E97" s="35">
        <f t="shared" si="3"/>
        <v>0</v>
      </c>
      <c r="F97" s="35">
        <f t="shared" si="3"/>
        <v>0</v>
      </c>
      <c r="G97" s="35">
        <f t="shared" si="3"/>
        <v>25000</v>
      </c>
      <c r="H97" s="35">
        <f t="shared" si="3"/>
        <v>1533160.55</v>
      </c>
    </row>
    <row r="98" spans="2:8" x14ac:dyDescent="0.2">
      <c r="B98" s="6"/>
      <c r="C98" s="3"/>
      <c r="D98" s="4"/>
      <c r="E98" s="4"/>
      <c r="F98" s="4"/>
      <c r="G98" s="3"/>
      <c r="H98" s="3"/>
    </row>
    <row r="99" spans="2:8" x14ac:dyDescent="0.2">
      <c r="B99" s="28" t="s">
        <v>119</v>
      </c>
      <c r="C99" s="3"/>
      <c r="D99" s="4"/>
      <c r="E99" s="4"/>
      <c r="F99" s="4"/>
      <c r="G99" s="3"/>
      <c r="H99" s="3"/>
    </row>
    <row r="100" spans="2:8" x14ac:dyDescent="0.2">
      <c r="B100" s="16" t="s">
        <v>120</v>
      </c>
      <c r="C100" s="3">
        <v>0</v>
      </c>
      <c r="D100" s="4"/>
      <c r="E100" s="4"/>
      <c r="F100" s="4"/>
      <c r="G100" s="3"/>
      <c r="H100" s="3">
        <v>0</v>
      </c>
    </row>
    <row r="101" spans="2:8" x14ac:dyDescent="0.2">
      <c r="B101" s="22" t="s">
        <v>121</v>
      </c>
      <c r="C101" s="3">
        <v>122275.44</v>
      </c>
      <c r="D101" s="4">
        <v>10440.9</v>
      </c>
      <c r="E101" s="4"/>
      <c r="F101" s="4"/>
      <c r="G101" s="3"/>
      <c r="H101" s="3">
        <v>132716.34</v>
      </c>
    </row>
    <row r="102" spans="2:8" x14ac:dyDescent="0.2">
      <c r="B102" s="22" t="s">
        <v>122</v>
      </c>
      <c r="C102" s="3">
        <v>5500</v>
      </c>
      <c r="D102" s="4"/>
      <c r="E102" s="4"/>
      <c r="F102" s="4"/>
      <c r="G102" s="3"/>
      <c r="H102" s="3">
        <v>5500</v>
      </c>
    </row>
    <row r="103" spans="2:8" x14ac:dyDescent="0.2">
      <c r="B103" s="22" t="s">
        <v>123</v>
      </c>
      <c r="C103" s="3">
        <v>2367.79</v>
      </c>
      <c r="D103" s="4"/>
      <c r="E103" s="4"/>
      <c r="F103" s="4"/>
      <c r="G103" s="3"/>
      <c r="H103" s="3">
        <v>2367.79</v>
      </c>
    </row>
    <row r="104" spans="2:8" x14ac:dyDescent="0.2">
      <c r="B104" s="22" t="s">
        <v>124</v>
      </c>
      <c r="C104" s="3">
        <v>420.54</v>
      </c>
      <c r="D104" s="4"/>
      <c r="E104" s="4"/>
      <c r="F104" s="4"/>
      <c r="G104" s="3"/>
      <c r="H104" s="3">
        <v>420.54</v>
      </c>
    </row>
    <row r="105" spans="2:8" x14ac:dyDescent="0.2">
      <c r="B105" s="22" t="s">
        <v>125</v>
      </c>
      <c r="C105" s="3"/>
      <c r="D105" s="4"/>
      <c r="E105" s="4"/>
      <c r="F105" s="4"/>
      <c r="G105" s="3">
        <v>65000</v>
      </c>
      <c r="H105" s="3">
        <v>65000</v>
      </c>
    </row>
    <row r="106" spans="2:8" x14ac:dyDescent="0.2">
      <c r="B106" s="22" t="s">
        <v>126</v>
      </c>
      <c r="C106" s="3">
        <v>35000</v>
      </c>
      <c r="D106" s="4"/>
      <c r="E106" s="4"/>
      <c r="F106" s="4"/>
      <c r="G106" s="3"/>
      <c r="H106" s="3">
        <v>35000</v>
      </c>
    </row>
    <row r="107" spans="2:8" x14ac:dyDescent="0.2">
      <c r="B107" s="22" t="s">
        <v>127</v>
      </c>
      <c r="C107" s="3">
        <v>316894.56</v>
      </c>
      <c r="D107" s="4"/>
      <c r="E107" s="4"/>
      <c r="F107" s="4"/>
      <c r="G107" s="3"/>
      <c r="H107" s="3">
        <v>316894.56</v>
      </c>
    </row>
    <row r="108" spans="2:8" x14ac:dyDescent="0.2">
      <c r="B108" s="22" t="s">
        <v>128</v>
      </c>
      <c r="C108" s="3">
        <v>40500</v>
      </c>
      <c r="D108" s="4"/>
      <c r="E108" s="4"/>
      <c r="F108" s="4"/>
      <c r="G108" s="3"/>
      <c r="H108" s="3">
        <v>40500</v>
      </c>
    </row>
    <row r="109" spans="2:8" x14ac:dyDescent="0.2">
      <c r="B109" s="6" t="s">
        <v>129</v>
      </c>
      <c r="C109" s="3">
        <v>80000</v>
      </c>
      <c r="D109" s="4"/>
      <c r="E109" s="4"/>
      <c r="F109" s="4"/>
      <c r="G109" s="3"/>
      <c r="H109" s="3">
        <v>80000</v>
      </c>
    </row>
    <row r="110" spans="2:8" x14ac:dyDescent="0.2">
      <c r="B110" s="22" t="s">
        <v>130</v>
      </c>
      <c r="C110" s="3">
        <v>173000</v>
      </c>
      <c r="D110" s="4"/>
      <c r="E110" s="4"/>
      <c r="F110" s="4"/>
      <c r="G110" s="3"/>
      <c r="H110" s="3">
        <v>173000</v>
      </c>
    </row>
    <row r="111" spans="2:8" x14ac:dyDescent="0.2">
      <c r="B111" s="22" t="s">
        <v>131</v>
      </c>
      <c r="C111" s="3">
        <v>1760.06</v>
      </c>
      <c r="D111" s="4"/>
      <c r="E111" s="4"/>
      <c r="F111" s="4"/>
      <c r="G111" s="3"/>
      <c r="H111" s="3">
        <v>1760.06</v>
      </c>
    </row>
    <row r="112" spans="2:8" x14ac:dyDescent="0.2">
      <c r="B112" s="22" t="s">
        <v>132</v>
      </c>
      <c r="C112" s="3">
        <v>176272</v>
      </c>
      <c r="D112" s="4"/>
      <c r="E112" s="4"/>
      <c r="F112" s="4"/>
      <c r="G112" s="3"/>
      <c r="H112" s="3">
        <v>176272</v>
      </c>
    </row>
    <row r="113" spans="2:11" x14ac:dyDescent="0.2">
      <c r="B113" s="22" t="s">
        <v>133</v>
      </c>
      <c r="C113" s="3">
        <v>600</v>
      </c>
      <c r="D113" s="4"/>
      <c r="E113" s="4"/>
      <c r="F113" s="4"/>
      <c r="G113" s="3"/>
      <c r="H113" s="3">
        <v>600</v>
      </c>
    </row>
    <row r="114" spans="2:11" x14ac:dyDescent="0.2">
      <c r="B114" s="22" t="s">
        <v>134</v>
      </c>
      <c r="C114" s="3">
        <v>66200</v>
      </c>
      <c r="D114" s="4"/>
      <c r="E114" s="4"/>
      <c r="F114" s="4"/>
      <c r="G114" s="3"/>
      <c r="H114" s="3">
        <v>66200</v>
      </c>
    </row>
    <row r="115" spans="2:11" x14ac:dyDescent="0.2">
      <c r="B115" s="22" t="s">
        <v>135</v>
      </c>
      <c r="C115" s="3">
        <v>64756</v>
      </c>
      <c r="D115" s="4"/>
      <c r="E115" s="4"/>
      <c r="F115" s="4"/>
      <c r="G115" s="3"/>
      <c r="H115" s="3">
        <v>64756</v>
      </c>
    </row>
    <row r="116" spans="2:11" x14ac:dyDescent="0.2">
      <c r="B116" s="22" t="s">
        <v>136</v>
      </c>
      <c r="C116" s="3">
        <v>10714.28</v>
      </c>
      <c r="D116" s="4"/>
      <c r="E116" s="4"/>
      <c r="F116" s="4"/>
      <c r="G116" s="3"/>
      <c r="H116" s="3">
        <v>10714.28</v>
      </c>
    </row>
    <row r="117" spans="2:11" x14ac:dyDescent="0.2">
      <c r="B117" s="22" t="s">
        <v>137</v>
      </c>
      <c r="C117" s="3">
        <v>354770</v>
      </c>
      <c r="D117" s="4"/>
      <c r="E117" s="4"/>
      <c r="F117" s="4"/>
      <c r="G117" s="3"/>
      <c r="H117" s="3">
        <v>354770</v>
      </c>
    </row>
    <row r="118" spans="2:11" x14ac:dyDescent="0.2">
      <c r="B118" s="22" t="s">
        <v>138</v>
      </c>
      <c r="C118" s="3">
        <v>5889806.3700000001</v>
      </c>
      <c r="D118" s="4"/>
      <c r="E118" s="4"/>
      <c r="F118" s="4"/>
      <c r="G118" s="3"/>
      <c r="H118" s="3">
        <v>5889806.3700000001</v>
      </c>
    </row>
    <row r="119" spans="2:11" x14ac:dyDescent="0.2">
      <c r="B119" s="22" t="s">
        <v>139</v>
      </c>
      <c r="C119" s="3"/>
      <c r="D119" s="4"/>
      <c r="E119" s="4"/>
      <c r="F119" s="4">
        <v>133246</v>
      </c>
      <c r="G119" s="3"/>
      <c r="H119" s="3">
        <v>133246</v>
      </c>
      <c r="K119" s="17"/>
    </row>
    <row r="120" spans="2:11" x14ac:dyDescent="0.2">
      <c r="B120" s="22" t="s">
        <v>140</v>
      </c>
      <c r="C120" s="3">
        <v>73873.94</v>
      </c>
      <c r="D120" s="4"/>
      <c r="E120" s="4"/>
      <c r="F120" s="4"/>
      <c r="G120" s="3"/>
      <c r="H120" s="3">
        <v>73873.94</v>
      </c>
      <c r="J120" s="17"/>
      <c r="K120" s="17"/>
    </row>
    <row r="121" spans="2:11" x14ac:dyDescent="0.2">
      <c r="B121" s="22" t="s">
        <v>141</v>
      </c>
      <c r="C121" s="3">
        <v>1776670</v>
      </c>
      <c r="D121" s="4"/>
      <c r="E121" s="4"/>
      <c r="F121" s="4">
        <v>938246</v>
      </c>
      <c r="G121" s="3"/>
      <c r="H121" s="3">
        <v>2714916</v>
      </c>
      <c r="K121" s="17"/>
    </row>
    <row r="122" spans="2:11" x14ac:dyDescent="0.2">
      <c r="B122" s="22" t="s">
        <v>142</v>
      </c>
      <c r="C122" s="3">
        <v>163086</v>
      </c>
      <c r="D122" s="4"/>
      <c r="E122" s="4"/>
      <c r="F122" s="4"/>
      <c r="G122" s="3"/>
      <c r="H122" s="3">
        <v>163086</v>
      </c>
      <c r="K122" s="17"/>
    </row>
    <row r="123" spans="2:11" x14ac:dyDescent="0.2">
      <c r="B123" s="16" t="s">
        <v>143</v>
      </c>
      <c r="C123" s="3">
        <v>-52600</v>
      </c>
      <c r="D123" s="4"/>
      <c r="E123" s="4"/>
      <c r="F123" s="4"/>
      <c r="G123" s="3">
        <v>93500</v>
      </c>
      <c r="H123" s="3">
        <v>40900</v>
      </c>
      <c r="K123" s="17"/>
    </row>
    <row r="124" spans="2:11" x14ac:dyDescent="0.2">
      <c r="B124" s="16" t="s">
        <v>144</v>
      </c>
      <c r="C124" s="3">
        <v>15431</v>
      </c>
      <c r="D124" s="4"/>
      <c r="E124" s="4"/>
      <c r="F124" s="4"/>
      <c r="G124" s="3"/>
      <c r="H124" s="3">
        <v>15431</v>
      </c>
      <c r="K124" s="17"/>
    </row>
    <row r="125" spans="2:11" x14ac:dyDescent="0.2">
      <c r="B125" s="16" t="s">
        <v>145</v>
      </c>
      <c r="C125" s="3">
        <v>1772560.49</v>
      </c>
      <c r="D125" s="4"/>
      <c r="E125" s="4">
        <v>7958.86</v>
      </c>
      <c r="F125" s="4"/>
      <c r="G125" s="3"/>
      <c r="H125" s="3">
        <v>1780519.35</v>
      </c>
      <c r="K125" s="17"/>
    </row>
    <row r="126" spans="2:11" x14ac:dyDescent="0.2">
      <c r="B126" s="16" t="s">
        <v>146</v>
      </c>
      <c r="C126" s="3">
        <v>27193.61</v>
      </c>
      <c r="D126" s="4"/>
      <c r="E126" s="4"/>
      <c r="F126" s="4"/>
      <c r="G126" s="3"/>
      <c r="H126" s="3">
        <v>27193.61</v>
      </c>
      <c r="K126" s="17"/>
    </row>
    <row r="127" spans="2:11" x14ac:dyDescent="0.2">
      <c r="B127" s="34" t="s">
        <v>4</v>
      </c>
      <c r="C127" s="35">
        <f t="shared" ref="C127:H127" si="4">SUM(C100:C126)</f>
        <v>11117052.08</v>
      </c>
      <c r="D127" s="35">
        <f t="shared" si="4"/>
        <v>10440.9</v>
      </c>
      <c r="E127" s="35">
        <f t="shared" si="4"/>
        <v>7958.86</v>
      </c>
      <c r="F127" s="35">
        <f t="shared" si="4"/>
        <v>1071492</v>
      </c>
      <c r="G127" s="35">
        <f t="shared" si="4"/>
        <v>158500</v>
      </c>
      <c r="H127" s="35">
        <f t="shared" si="4"/>
        <v>12365443.84</v>
      </c>
      <c r="J127" s="17"/>
    </row>
    <row r="128" spans="2:11" x14ac:dyDescent="0.2">
      <c r="B128" s="27"/>
      <c r="C128" s="5"/>
      <c r="D128" s="7"/>
      <c r="E128" s="7"/>
      <c r="F128" s="7"/>
      <c r="G128" s="5"/>
      <c r="H128" s="5"/>
      <c r="J128" s="17"/>
    </row>
    <row r="129" spans="2:12" x14ac:dyDescent="0.2">
      <c r="B129" s="22" t="s">
        <v>147</v>
      </c>
      <c r="C129" s="5"/>
      <c r="D129" s="7"/>
      <c r="E129" s="4">
        <v>124807.32</v>
      </c>
      <c r="F129" s="7"/>
      <c r="G129" s="5"/>
      <c r="H129" s="3">
        <v>124807.32</v>
      </c>
      <c r="J129" s="17"/>
    </row>
    <row r="130" spans="2:12" x14ac:dyDescent="0.2">
      <c r="B130" s="22" t="s">
        <v>148</v>
      </c>
      <c r="C130" s="5"/>
      <c r="D130" s="7"/>
      <c r="E130" s="4">
        <v>283940.82</v>
      </c>
      <c r="F130" s="7"/>
      <c r="G130" s="5"/>
      <c r="H130" s="3">
        <v>283940.82</v>
      </c>
      <c r="J130" s="17"/>
    </row>
    <row r="131" spans="2:12" x14ac:dyDescent="0.2">
      <c r="B131" s="22" t="s">
        <v>149</v>
      </c>
      <c r="C131" s="5"/>
      <c r="D131" s="7"/>
      <c r="E131" s="4">
        <v>148122.20000000001</v>
      </c>
      <c r="F131" s="7"/>
      <c r="G131" s="5"/>
      <c r="H131" s="3">
        <v>148122.20000000001</v>
      </c>
      <c r="J131" s="17"/>
    </row>
    <row r="132" spans="2:12" x14ac:dyDescent="0.2">
      <c r="B132" s="34" t="s">
        <v>4</v>
      </c>
      <c r="C132" s="35">
        <v>0</v>
      </c>
      <c r="D132" s="35">
        <v>0</v>
      </c>
      <c r="E132" s="35">
        <v>260625.94</v>
      </c>
      <c r="F132" s="35">
        <v>0</v>
      </c>
      <c r="G132" s="35">
        <v>0</v>
      </c>
      <c r="H132" s="35">
        <v>260625.94</v>
      </c>
      <c r="J132" s="17"/>
    </row>
    <row r="133" spans="2:12" x14ac:dyDescent="0.2">
      <c r="B133" s="16" t="s">
        <v>150</v>
      </c>
      <c r="C133" s="20"/>
      <c r="D133" s="26"/>
      <c r="E133" s="26"/>
      <c r="F133" s="26"/>
      <c r="G133" s="20"/>
      <c r="H133" s="3">
        <v>0</v>
      </c>
      <c r="J133" s="17"/>
    </row>
    <row r="134" spans="2:12" ht="12.75" thickBot="1" x14ac:dyDescent="0.25">
      <c r="B134" s="34" t="s">
        <v>164</v>
      </c>
      <c r="C134" s="36">
        <f>+C39+C70+C80+C91+C97+C127+C132</f>
        <v>148471000.11000001</v>
      </c>
      <c r="D134" s="36">
        <f t="shared" ref="D134:H134" si="5">+D39+D70+D80+D91+D97+D127+D132</f>
        <v>13437380.119999999</v>
      </c>
      <c r="E134" s="36">
        <f t="shared" si="5"/>
        <v>243315.69</v>
      </c>
      <c r="F134" s="36">
        <f t="shared" si="5"/>
        <v>19301162.900000002</v>
      </c>
      <c r="G134" s="36">
        <f t="shared" si="5"/>
        <v>2705807.29</v>
      </c>
      <c r="H134" s="36">
        <f t="shared" si="5"/>
        <v>184158666.11000001</v>
      </c>
      <c r="I134" s="21"/>
      <c r="J134" s="17"/>
      <c r="K134" s="8"/>
    </row>
    <row r="135" spans="2:12" ht="12.75" thickTop="1" x14ac:dyDescent="0.2">
      <c r="B135" s="31"/>
      <c r="C135" s="32"/>
      <c r="D135" s="32"/>
      <c r="E135" s="32"/>
      <c r="F135" s="32"/>
      <c r="G135" s="32"/>
      <c r="H135" s="9"/>
      <c r="J135" s="17"/>
      <c r="K135" s="8"/>
    </row>
    <row r="136" spans="2:12" x14ac:dyDescent="0.2">
      <c r="B136" s="37" t="s">
        <v>159</v>
      </c>
      <c r="C136" s="38">
        <f>+'I &amp; E Sub Sch. Dt.30-12-22 - F'!C172</f>
        <v>148471000.11000001</v>
      </c>
      <c r="D136" s="38">
        <f>+'I &amp; E Sub Sch. Dt.30-12-22 - F'!D172</f>
        <v>13437380.119999999</v>
      </c>
      <c r="E136" s="38">
        <f>+'I &amp; E Sub Sch. Dt.30-12-22 - F'!E172</f>
        <v>243315.69</v>
      </c>
      <c r="F136" s="38">
        <f>+'I &amp; E Sub Sch. Dt.30-12-22 - F'!F172</f>
        <v>19301162.900000002</v>
      </c>
      <c r="G136" s="38">
        <f>+'I &amp; E Sub Sch. Dt.30-12-22 - F'!G172</f>
        <v>2705807.29</v>
      </c>
      <c r="H136" s="38">
        <f>+'I &amp; E Sub Sch. Dt.30-12-22 - F'!H172</f>
        <v>184158666.11000001</v>
      </c>
      <c r="J136" s="17"/>
      <c r="K136" s="17"/>
      <c r="L136" s="21"/>
    </row>
    <row r="137" spans="2:12" ht="12.75" thickBot="1" x14ac:dyDescent="0.25">
      <c r="B137" s="39" t="s">
        <v>158</v>
      </c>
      <c r="C137" s="40">
        <f>+C134-C136</f>
        <v>0</v>
      </c>
      <c r="D137" s="40">
        <f t="shared" ref="D137:H137" si="6">+D134-D136</f>
        <v>0</v>
      </c>
      <c r="E137" s="40">
        <f t="shared" si="6"/>
        <v>0</v>
      </c>
      <c r="F137" s="40">
        <f t="shared" si="6"/>
        <v>0</v>
      </c>
      <c r="G137" s="40">
        <f t="shared" si="6"/>
        <v>0</v>
      </c>
      <c r="H137" s="40">
        <f t="shared" si="6"/>
        <v>0</v>
      </c>
    </row>
    <row r="138" spans="2:12" ht="12.75" thickTop="1" x14ac:dyDescent="0.2">
      <c r="C138" s="17"/>
    </row>
    <row r="147" spans="4:8" x14ac:dyDescent="0.2">
      <c r="F147" s="8"/>
    </row>
    <row r="148" spans="4:8" x14ac:dyDescent="0.2">
      <c r="D148" s="8"/>
      <c r="E148" s="17"/>
      <c r="F148" s="17"/>
      <c r="G148" s="17"/>
      <c r="H148" s="8"/>
    </row>
    <row r="149" spans="4:8" x14ac:dyDescent="0.2">
      <c r="D149" s="17"/>
      <c r="E149" s="17"/>
    </row>
    <row r="150" spans="4:8" x14ac:dyDescent="0.2">
      <c r="E150" s="17"/>
    </row>
    <row r="154" spans="4:8" x14ac:dyDescent="0.2">
      <c r="D154" s="8"/>
      <c r="E154" s="17"/>
    </row>
  </sheetData>
  <mergeCells count="3">
    <mergeCell ref="B2:H2"/>
    <mergeCell ref="B3:H3"/>
    <mergeCell ref="K16:L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4"/>
  <sheetViews>
    <sheetView topLeftCell="A130" workbookViewId="0">
      <selection activeCell="F84" sqref="F84"/>
    </sheetView>
  </sheetViews>
  <sheetFormatPr defaultRowHeight="12" x14ac:dyDescent="0.2"/>
  <cols>
    <col min="1" max="1" width="2.42578125" style="14" customWidth="1"/>
    <col min="2" max="2" width="36.5703125" style="14" bestFit="1" customWidth="1"/>
    <col min="3" max="3" width="13.42578125" style="14" bestFit="1" customWidth="1"/>
    <col min="4" max="4" width="12.42578125" style="14" bestFit="1" customWidth="1"/>
    <col min="5" max="5" width="10.28515625" style="14" bestFit="1" customWidth="1"/>
    <col min="6" max="6" width="12.5703125" style="14" bestFit="1" customWidth="1"/>
    <col min="7" max="7" width="11.7109375" style="14" customWidth="1"/>
    <col min="8" max="9" width="13.42578125" style="14" bestFit="1" customWidth="1"/>
    <col min="10" max="10" width="18.28515625" style="14" customWidth="1"/>
    <col min="11" max="11" width="16.5703125" style="14" customWidth="1"/>
    <col min="12" max="12" width="17.42578125" style="14" customWidth="1"/>
    <col min="13" max="13" width="14.28515625" style="14" bestFit="1" customWidth="1"/>
    <col min="14" max="16384" width="9.140625" style="14"/>
  </cols>
  <sheetData>
    <row r="2" spans="2:12" x14ac:dyDescent="0.2">
      <c r="B2" s="144" t="s">
        <v>154</v>
      </c>
      <c r="C2" s="144"/>
      <c r="D2" s="144"/>
      <c r="E2" s="144"/>
      <c r="F2" s="144"/>
      <c r="G2" s="144"/>
      <c r="H2" s="144"/>
    </row>
    <row r="3" spans="2:12" x14ac:dyDescent="0.2">
      <c r="B3" s="145" t="s">
        <v>157</v>
      </c>
      <c r="C3" s="145"/>
      <c r="D3" s="145"/>
      <c r="E3" s="145"/>
      <c r="F3" s="145"/>
      <c r="G3" s="145"/>
      <c r="H3" s="145"/>
    </row>
    <row r="4" spans="2:12" ht="48" x14ac:dyDescent="0.2">
      <c r="B4" s="10" t="s">
        <v>155</v>
      </c>
      <c r="C4" s="11" t="s">
        <v>156</v>
      </c>
      <c r="D4" s="12" t="s">
        <v>0</v>
      </c>
      <c r="E4" s="11" t="s">
        <v>1</v>
      </c>
      <c r="F4" s="12" t="s">
        <v>2</v>
      </c>
      <c r="G4" s="11" t="s">
        <v>3</v>
      </c>
      <c r="H4" s="11" t="s">
        <v>4</v>
      </c>
    </row>
    <row r="5" spans="2:12" x14ac:dyDescent="0.2">
      <c r="B5" s="16"/>
      <c r="C5" s="3"/>
      <c r="D5" s="4"/>
      <c r="E5" s="4"/>
      <c r="F5" s="4"/>
      <c r="G5" s="3"/>
      <c r="H5" s="3"/>
    </row>
    <row r="6" spans="2:12" x14ac:dyDescent="0.2">
      <c r="B6" s="28" t="s">
        <v>37</v>
      </c>
      <c r="C6" s="3"/>
      <c r="D6" s="4"/>
      <c r="E6" s="4"/>
      <c r="F6" s="4"/>
      <c r="G6" s="3"/>
      <c r="H6" s="3"/>
    </row>
    <row r="7" spans="2:12" x14ac:dyDescent="0.2">
      <c r="B7" s="16" t="s">
        <v>38</v>
      </c>
      <c r="C7" s="3">
        <v>8614425.5500000007</v>
      </c>
      <c r="D7" s="4"/>
      <c r="E7" s="4"/>
      <c r="F7" s="4"/>
      <c r="G7" s="3"/>
      <c r="H7" s="3">
        <v>8614425.5500000007</v>
      </c>
    </row>
    <row r="8" spans="2:12" x14ac:dyDescent="0.2">
      <c r="B8" s="16" t="s">
        <v>39</v>
      </c>
      <c r="C8" s="3">
        <v>12848</v>
      </c>
      <c r="D8" s="26"/>
      <c r="E8" s="4"/>
      <c r="F8" s="4"/>
      <c r="G8" s="3"/>
      <c r="H8" s="3">
        <v>12848</v>
      </c>
    </row>
    <row r="9" spans="2:12" x14ac:dyDescent="0.2">
      <c r="B9" s="16" t="s">
        <v>40</v>
      </c>
      <c r="C9" s="3">
        <v>12000</v>
      </c>
      <c r="D9" s="26"/>
      <c r="E9" s="4"/>
      <c r="F9" s="4"/>
      <c r="G9" s="3"/>
      <c r="H9" s="3">
        <v>12000</v>
      </c>
    </row>
    <row r="10" spans="2:12" x14ac:dyDescent="0.2">
      <c r="B10" s="16" t="s">
        <v>41</v>
      </c>
      <c r="C10" s="3">
        <v>10000</v>
      </c>
      <c r="D10" s="4"/>
      <c r="E10" s="4"/>
      <c r="F10" s="4"/>
      <c r="G10" s="3"/>
      <c r="H10" s="3">
        <v>10000</v>
      </c>
    </row>
    <row r="11" spans="2:12" x14ac:dyDescent="0.2">
      <c r="B11" s="16" t="s">
        <v>42</v>
      </c>
      <c r="C11" s="3">
        <v>3237612.56</v>
      </c>
      <c r="D11" s="4"/>
      <c r="E11" s="4"/>
      <c r="F11" s="4">
        <v>165288.56</v>
      </c>
      <c r="G11" s="3"/>
      <c r="H11" s="3">
        <v>3402901.12</v>
      </c>
    </row>
    <row r="12" spans="2:12" x14ac:dyDescent="0.2">
      <c r="B12" s="16" t="s">
        <v>43</v>
      </c>
      <c r="C12" s="3">
        <v>381505.17</v>
      </c>
      <c r="D12" s="4"/>
      <c r="E12" s="4"/>
      <c r="F12" s="4"/>
      <c r="G12" s="3"/>
      <c r="H12" s="3">
        <v>381505.17</v>
      </c>
    </row>
    <row r="13" spans="2:12" x14ac:dyDescent="0.2">
      <c r="B13" s="16" t="s">
        <v>44</v>
      </c>
      <c r="C13" s="3">
        <v>166005</v>
      </c>
      <c r="D13" s="4"/>
      <c r="E13" s="4"/>
      <c r="F13" s="4">
        <v>350</v>
      </c>
      <c r="G13" s="3">
        <v>10200</v>
      </c>
      <c r="H13" s="3">
        <v>176555</v>
      </c>
    </row>
    <row r="14" spans="2:12" x14ac:dyDescent="0.2">
      <c r="B14" s="16" t="s">
        <v>45</v>
      </c>
      <c r="C14" s="3">
        <v>6000</v>
      </c>
      <c r="D14" s="4"/>
      <c r="E14" s="4"/>
      <c r="F14" s="4"/>
      <c r="G14" s="3"/>
      <c r="H14" s="3">
        <v>6000</v>
      </c>
    </row>
    <row r="15" spans="2:12" x14ac:dyDescent="0.2">
      <c r="B15" s="16" t="s">
        <v>46</v>
      </c>
      <c r="C15" s="3">
        <v>10200</v>
      </c>
      <c r="D15" s="4"/>
      <c r="E15" s="4"/>
      <c r="F15" s="4"/>
      <c r="G15" s="3"/>
      <c r="H15" s="3">
        <v>10200</v>
      </c>
    </row>
    <row r="16" spans="2:12" x14ac:dyDescent="0.2">
      <c r="B16" s="16" t="s">
        <v>47</v>
      </c>
      <c r="C16" s="3">
        <v>358962</v>
      </c>
      <c r="D16" s="4"/>
      <c r="E16" s="4"/>
      <c r="F16" s="4"/>
      <c r="G16" s="3">
        <v>35750</v>
      </c>
      <c r="H16" s="3">
        <v>394712</v>
      </c>
      <c r="K16" s="144"/>
      <c r="L16" s="144"/>
    </row>
    <row r="17" spans="2:12" x14ac:dyDescent="0.2">
      <c r="B17" s="16" t="s">
        <v>48</v>
      </c>
      <c r="C17" s="3">
        <v>16655</v>
      </c>
      <c r="D17" s="4">
        <v>2125</v>
      </c>
      <c r="E17" s="4"/>
      <c r="F17" s="4"/>
      <c r="G17" s="3"/>
      <c r="H17" s="3">
        <v>18780</v>
      </c>
      <c r="K17" s="17"/>
    </row>
    <row r="18" spans="2:12" x14ac:dyDescent="0.2">
      <c r="B18" s="16" t="s">
        <v>49</v>
      </c>
      <c r="C18" s="3">
        <v>195000</v>
      </c>
      <c r="D18" s="4"/>
      <c r="E18" s="4"/>
      <c r="F18" s="4"/>
      <c r="G18" s="3"/>
      <c r="H18" s="3">
        <v>195000</v>
      </c>
      <c r="K18" s="17"/>
    </row>
    <row r="19" spans="2:12" x14ac:dyDescent="0.2">
      <c r="B19" s="16" t="s">
        <v>50</v>
      </c>
      <c r="C19" s="3">
        <v>31600</v>
      </c>
      <c r="D19" s="4">
        <v>1920</v>
      </c>
      <c r="E19" s="4"/>
      <c r="F19" s="4"/>
      <c r="G19" s="3"/>
      <c r="H19" s="3">
        <v>33520</v>
      </c>
      <c r="K19" s="17"/>
    </row>
    <row r="20" spans="2:12" x14ac:dyDescent="0.2">
      <c r="B20" s="16" t="s">
        <v>51</v>
      </c>
      <c r="C20" s="18">
        <v>68190</v>
      </c>
      <c r="D20" s="4"/>
      <c r="E20" s="4"/>
      <c r="F20" s="4"/>
      <c r="G20" s="3"/>
      <c r="H20" s="3">
        <v>68190</v>
      </c>
      <c r="J20" s="17"/>
      <c r="K20" s="17"/>
    </row>
    <row r="21" spans="2:12" x14ac:dyDescent="0.2">
      <c r="B21" s="16" t="s">
        <v>52</v>
      </c>
      <c r="C21" s="3">
        <v>645550.74</v>
      </c>
      <c r="D21" s="4">
        <v>23675</v>
      </c>
      <c r="E21" s="4"/>
      <c r="F21" s="4">
        <v>128321</v>
      </c>
      <c r="G21" s="3"/>
      <c r="H21" s="3">
        <v>797546.74</v>
      </c>
      <c r="K21" s="17"/>
    </row>
    <row r="22" spans="2:12" x14ac:dyDescent="0.2">
      <c r="B22" s="16" t="s">
        <v>53</v>
      </c>
      <c r="C22" s="3">
        <v>405101.6</v>
      </c>
      <c r="D22" s="4">
        <v>20191.88</v>
      </c>
      <c r="E22" s="4"/>
      <c r="F22" s="4">
        <v>1360</v>
      </c>
      <c r="G22" s="3">
        <v>26108.89</v>
      </c>
      <c r="H22" s="3">
        <v>452762.37</v>
      </c>
      <c r="L22" s="17"/>
    </row>
    <row r="23" spans="2:12" x14ac:dyDescent="0.2">
      <c r="B23" s="16" t="s">
        <v>54</v>
      </c>
      <c r="C23" s="3"/>
      <c r="D23" s="4"/>
      <c r="E23" s="4"/>
      <c r="F23" s="4"/>
      <c r="G23" s="3">
        <v>30165</v>
      </c>
      <c r="H23" s="3">
        <v>30165</v>
      </c>
      <c r="L23" s="17"/>
    </row>
    <row r="24" spans="2:12" x14ac:dyDescent="0.2">
      <c r="B24" s="16" t="s">
        <v>55</v>
      </c>
      <c r="C24" s="3">
        <v>12000</v>
      </c>
      <c r="D24" s="4"/>
      <c r="E24" s="4"/>
      <c r="F24" s="4">
        <v>1000</v>
      </c>
      <c r="G24" s="3"/>
      <c r="H24" s="3">
        <v>13000</v>
      </c>
    </row>
    <row r="25" spans="2:12" x14ac:dyDescent="0.2">
      <c r="B25" s="16" t="s">
        <v>56</v>
      </c>
      <c r="C25" s="3">
        <v>96300</v>
      </c>
      <c r="D25" s="4"/>
      <c r="E25" s="4"/>
      <c r="F25" s="4">
        <v>90800</v>
      </c>
      <c r="G25" s="3"/>
      <c r="H25" s="3">
        <v>187100</v>
      </c>
    </row>
    <row r="26" spans="2:12" x14ac:dyDescent="0.2">
      <c r="B26" s="16" t="s">
        <v>57</v>
      </c>
      <c r="C26" s="3">
        <v>4572859.3999999994</v>
      </c>
      <c r="D26" s="4">
        <v>13125</v>
      </c>
      <c r="E26" s="4"/>
      <c r="F26" s="4">
        <v>141924.5</v>
      </c>
      <c r="G26" s="3">
        <v>97413.02</v>
      </c>
      <c r="H26" s="3">
        <v>4825321.919999999</v>
      </c>
    </row>
    <row r="27" spans="2:12" x14ac:dyDescent="0.2">
      <c r="B27" s="16" t="s">
        <v>58</v>
      </c>
      <c r="C27" s="3"/>
      <c r="D27" s="4"/>
      <c r="E27" s="4"/>
      <c r="F27" s="4"/>
      <c r="G27" s="3">
        <v>48979.96</v>
      </c>
      <c r="H27" s="3">
        <v>48979.96</v>
      </c>
    </row>
    <row r="28" spans="2:12" x14ac:dyDescent="0.2">
      <c r="B28" s="16" t="s">
        <v>59</v>
      </c>
      <c r="C28" s="3">
        <v>393993</v>
      </c>
      <c r="D28" s="4"/>
      <c r="E28" s="4"/>
      <c r="F28" s="4">
        <v>110776</v>
      </c>
      <c r="G28" s="3"/>
      <c r="H28" s="3">
        <v>504769</v>
      </c>
    </row>
    <row r="29" spans="2:12" x14ac:dyDescent="0.2">
      <c r="B29" s="16" t="s">
        <v>60</v>
      </c>
      <c r="C29" s="3">
        <v>9990</v>
      </c>
      <c r="D29" s="4">
        <v>849</v>
      </c>
      <c r="E29" s="4"/>
      <c r="F29" s="4">
        <v>1948</v>
      </c>
      <c r="G29" s="3"/>
      <c r="H29" s="3">
        <v>12787</v>
      </c>
    </row>
    <row r="30" spans="2:12" x14ac:dyDescent="0.2">
      <c r="B30" s="16" t="s">
        <v>61</v>
      </c>
      <c r="C30" s="3">
        <v>247037.84</v>
      </c>
      <c r="D30" s="4">
        <v>41374</v>
      </c>
      <c r="E30" s="4"/>
      <c r="F30" s="4">
        <v>148599.5</v>
      </c>
      <c r="G30" s="3"/>
      <c r="H30" s="3">
        <v>437011.33999999997</v>
      </c>
    </row>
    <row r="31" spans="2:12" x14ac:dyDescent="0.2">
      <c r="B31" s="16" t="s">
        <v>62</v>
      </c>
      <c r="C31" s="3">
        <v>6840</v>
      </c>
      <c r="D31" s="4"/>
      <c r="E31" s="4"/>
      <c r="F31" s="4"/>
      <c r="G31" s="3"/>
      <c r="H31" s="3">
        <v>6840</v>
      </c>
    </row>
    <row r="32" spans="2:12" x14ac:dyDescent="0.2">
      <c r="B32" s="16" t="s">
        <v>63</v>
      </c>
      <c r="C32" s="3">
        <v>543970</v>
      </c>
      <c r="D32" s="4">
        <v>6080</v>
      </c>
      <c r="E32" s="4"/>
      <c r="F32" s="4">
        <v>7426</v>
      </c>
      <c r="G32" s="3">
        <v>54722</v>
      </c>
      <c r="H32" s="3">
        <v>612198</v>
      </c>
    </row>
    <row r="33" spans="2:10" x14ac:dyDescent="0.2">
      <c r="B33" s="16" t="s">
        <v>64</v>
      </c>
      <c r="C33" s="3">
        <v>135212</v>
      </c>
      <c r="D33" s="4"/>
      <c r="E33" s="4"/>
      <c r="F33" s="4"/>
      <c r="G33" s="3"/>
      <c r="H33" s="3">
        <v>135212</v>
      </c>
    </row>
    <row r="34" spans="2:10" x14ac:dyDescent="0.2">
      <c r="B34" s="16" t="s">
        <v>65</v>
      </c>
      <c r="C34" s="3"/>
      <c r="D34" s="4">
        <v>10000</v>
      </c>
      <c r="E34" s="4"/>
      <c r="F34" s="4"/>
      <c r="G34" s="3"/>
      <c r="H34" s="3">
        <v>10000</v>
      </c>
    </row>
    <row r="35" spans="2:10" x14ac:dyDescent="0.2">
      <c r="B35" s="22" t="s">
        <v>66</v>
      </c>
      <c r="C35" s="3">
        <v>12100</v>
      </c>
      <c r="D35" s="4"/>
      <c r="E35" s="4"/>
      <c r="F35" s="4"/>
      <c r="G35" s="3"/>
      <c r="H35" s="3">
        <v>12100</v>
      </c>
    </row>
    <row r="36" spans="2:10" x14ac:dyDescent="0.2">
      <c r="B36" s="22" t="s">
        <v>67</v>
      </c>
      <c r="C36" s="3">
        <v>729511.8</v>
      </c>
      <c r="D36" s="4"/>
      <c r="E36" s="4"/>
      <c r="F36" s="4">
        <v>24000</v>
      </c>
      <c r="G36" s="3"/>
      <c r="H36" s="3">
        <v>753511.8</v>
      </c>
    </row>
    <row r="37" spans="2:10" x14ac:dyDescent="0.2">
      <c r="B37" s="22" t="s">
        <v>68</v>
      </c>
      <c r="C37" s="3">
        <v>5000</v>
      </c>
      <c r="D37" s="4"/>
      <c r="E37" s="4"/>
      <c r="F37" s="4"/>
      <c r="G37" s="3"/>
      <c r="H37" s="3">
        <v>5000</v>
      </c>
    </row>
    <row r="38" spans="2:10" x14ac:dyDescent="0.2">
      <c r="B38" s="22" t="s">
        <v>69</v>
      </c>
      <c r="C38" s="3">
        <v>-173180</v>
      </c>
      <c r="D38" s="4"/>
      <c r="E38" s="4"/>
      <c r="F38" s="4"/>
      <c r="G38" s="3"/>
      <c r="H38" s="3">
        <v>-173180</v>
      </c>
    </row>
    <row r="39" spans="2:10" x14ac:dyDescent="0.2">
      <c r="B39" s="34" t="s">
        <v>4</v>
      </c>
      <c r="C39" s="35">
        <v>20763289.66</v>
      </c>
      <c r="D39" s="35">
        <v>119339.88</v>
      </c>
      <c r="E39" s="35">
        <v>0</v>
      </c>
      <c r="F39" s="35">
        <v>821793.56</v>
      </c>
      <c r="G39" s="35">
        <v>303338.87</v>
      </c>
      <c r="H39" s="35">
        <v>22007761.970000003</v>
      </c>
    </row>
    <row r="40" spans="2:10" x14ac:dyDescent="0.2">
      <c r="B40" s="28"/>
      <c r="C40" s="24"/>
      <c r="D40" s="4"/>
      <c r="E40" s="4"/>
      <c r="F40" s="4"/>
      <c r="G40" s="3"/>
      <c r="H40" s="3"/>
      <c r="J40" s="17"/>
    </row>
    <row r="41" spans="2:10" x14ac:dyDescent="0.2">
      <c r="B41" s="28" t="s">
        <v>70</v>
      </c>
      <c r="C41" s="3"/>
      <c r="D41" s="4"/>
      <c r="E41" s="4"/>
      <c r="F41" s="4"/>
      <c r="G41" s="3"/>
      <c r="H41" s="3"/>
      <c r="J41" s="17"/>
    </row>
    <row r="42" spans="2:10" x14ac:dyDescent="0.2">
      <c r="B42" s="22" t="s">
        <v>71</v>
      </c>
      <c r="C42" s="3">
        <v>979020</v>
      </c>
      <c r="D42" s="4"/>
      <c r="E42" s="4"/>
      <c r="F42" s="4"/>
      <c r="G42" s="3"/>
      <c r="H42" s="3">
        <v>979020</v>
      </c>
      <c r="I42" s="17"/>
    </row>
    <row r="43" spans="2:10" x14ac:dyDescent="0.2">
      <c r="B43" s="22" t="s">
        <v>72</v>
      </c>
      <c r="C43" s="3">
        <v>543849</v>
      </c>
      <c r="D43" s="4"/>
      <c r="E43" s="4"/>
      <c r="F43" s="4"/>
      <c r="G43" s="3"/>
      <c r="H43" s="3">
        <v>543849</v>
      </c>
    </row>
    <row r="44" spans="2:10" x14ac:dyDescent="0.2">
      <c r="B44" s="22" t="s">
        <v>73</v>
      </c>
      <c r="C44" s="3">
        <v>76000</v>
      </c>
      <c r="D44" s="4"/>
      <c r="E44" s="4"/>
      <c r="F44" s="4"/>
      <c r="G44" s="3"/>
      <c r="H44" s="3">
        <v>76000</v>
      </c>
    </row>
    <row r="45" spans="2:10" x14ac:dyDescent="0.2">
      <c r="B45" s="22" t="s">
        <v>74</v>
      </c>
      <c r="C45" s="3"/>
      <c r="D45" s="4"/>
      <c r="E45" s="4"/>
      <c r="F45" s="4">
        <v>121343</v>
      </c>
      <c r="G45" s="3"/>
      <c r="H45" s="3">
        <v>121343</v>
      </c>
    </row>
    <row r="46" spans="2:10" x14ac:dyDescent="0.2">
      <c r="B46" s="22" t="s">
        <v>75</v>
      </c>
      <c r="C46" s="3">
        <v>288139.22000000003</v>
      </c>
      <c r="D46" s="4"/>
      <c r="E46" s="4"/>
      <c r="F46" s="4"/>
      <c r="G46" s="3"/>
      <c r="H46" s="3">
        <v>288139.22000000003</v>
      </c>
    </row>
    <row r="47" spans="2:10" x14ac:dyDescent="0.2">
      <c r="B47" s="22" t="s">
        <v>76</v>
      </c>
      <c r="C47" s="3">
        <v>60500</v>
      </c>
      <c r="D47" s="4"/>
      <c r="E47" s="4"/>
      <c r="F47" s="4">
        <v>125000</v>
      </c>
      <c r="G47" s="3"/>
      <c r="H47" s="3">
        <v>185500</v>
      </c>
    </row>
    <row r="48" spans="2:10" x14ac:dyDescent="0.2">
      <c r="B48" s="22" t="s">
        <v>77</v>
      </c>
      <c r="C48" s="3">
        <v>74409</v>
      </c>
      <c r="D48" s="4"/>
      <c r="E48" s="4"/>
      <c r="F48" s="4"/>
      <c r="G48" s="3"/>
      <c r="H48" s="3">
        <v>74409</v>
      </c>
    </row>
    <row r="49" spans="2:8" x14ac:dyDescent="0.2">
      <c r="B49" s="22" t="s">
        <v>78</v>
      </c>
      <c r="C49" s="3">
        <v>404450</v>
      </c>
      <c r="D49" s="4">
        <v>760</v>
      </c>
      <c r="E49" s="4"/>
      <c r="F49" s="4"/>
      <c r="G49" s="3"/>
      <c r="H49" s="3">
        <v>405210</v>
      </c>
    </row>
    <row r="50" spans="2:8" x14ac:dyDescent="0.2">
      <c r="B50" s="22" t="s">
        <v>79</v>
      </c>
      <c r="C50" s="3">
        <v>56395</v>
      </c>
      <c r="D50" s="4"/>
      <c r="E50" s="4"/>
      <c r="F50" s="4"/>
      <c r="G50" s="3"/>
      <c r="H50" s="3">
        <v>56395</v>
      </c>
    </row>
    <row r="51" spans="2:8" x14ac:dyDescent="0.2">
      <c r="B51" s="22" t="s">
        <v>80</v>
      </c>
      <c r="C51" s="3">
        <v>6400</v>
      </c>
      <c r="D51" s="4"/>
      <c r="E51" s="4"/>
      <c r="F51" s="4"/>
      <c r="G51" s="3"/>
      <c r="H51" s="3">
        <v>6400</v>
      </c>
    </row>
    <row r="52" spans="2:8" x14ac:dyDescent="0.2">
      <c r="B52" s="22" t="s">
        <v>81</v>
      </c>
      <c r="C52" s="3"/>
      <c r="D52" s="4">
        <v>214970.8</v>
      </c>
      <c r="E52" s="4"/>
      <c r="F52" s="4">
        <v>63000</v>
      </c>
      <c r="G52" s="3"/>
      <c r="H52" s="3">
        <v>277970.8</v>
      </c>
    </row>
    <row r="53" spans="2:8" x14ac:dyDescent="0.2">
      <c r="B53" s="22" t="s">
        <v>82</v>
      </c>
      <c r="C53" s="3">
        <v>28775</v>
      </c>
      <c r="D53" s="4"/>
      <c r="E53" s="4"/>
      <c r="F53" s="4"/>
      <c r="G53" s="3"/>
      <c r="H53" s="3">
        <v>28775</v>
      </c>
    </row>
    <row r="54" spans="2:8" x14ac:dyDescent="0.2">
      <c r="B54" s="22" t="s">
        <v>83</v>
      </c>
      <c r="C54" s="3">
        <v>423755</v>
      </c>
      <c r="D54" s="4"/>
      <c r="E54" s="4"/>
      <c r="F54" s="4"/>
      <c r="G54" s="3"/>
      <c r="H54" s="3">
        <v>423755</v>
      </c>
    </row>
    <row r="55" spans="2:8" x14ac:dyDescent="0.2">
      <c r="B55" s="22" t="s">
        <v>84</v>
      </c>
      <c r="C55" s="3"/>
      <c r="D55" s="4">
        <v>3150</v>
      </c>
      <c r="E55" s="4"/>
      <c r="F55" s="4"/>
      <c r="G55" s="3"/>
      <c r="H55" s="3">
        <v>3150</v>
      </c>
    </row>
    <row r="56" spans="2:8" x14ac:dyDescent="0.2">
      <c r="B56" s="22" t="s">
        <v>85</v>
      </c>
      <c r="C56" s="3">
        <v>21516</v>
      </c>
      <c r="D56" s="4">
        <v>760</v>
      </c>
      <c r="E56" s="4"/>
      <c r="F56" s="4"/>
      <c r="G56" s="3"/>
      <c r="H56" s="3">
        <v>22276</v>
      </c>
    </row>
    <row r="57" spans="2:8" x14ac:dyDescent="0.2">
      <c r="B57" s="22" t="s">
        <v>86</v>
      </c>
      <c r="C57" s="3">
        <v>239149</v>
      </c>
      <c r="D57" s="4"/>
      <c r="E57" s="4"/>
      <c r="F57" s="4"/>
      <c r="G57" s="3"/>
      <c r="H57" s="3">
        <v>239149</v>
      </c>
    </row>
    <row r="58" spans="2:8" x14ac:dyDescent="0.2">
      <c r="B58" s="22" t="s">
        <v>87</v>
      </c>
      <c r="C58" s="3">
        <v>1683773.6</v>
      </c>
      <c r="D58" s="4"/>
      <c r="E58" s="4"/>
      <c r="F58" s="4"/>
      <c r="G58" s="3"/>
      <c r="H58" s="3">
        <v>1683773.6</v>
      </c>
    </row>
    <row r="59" spans="2:8" x14ac:dyDescent="0.2">
      <c r="B59" s="22" t="s">
        <v>88</v>
      </c>
      <c r="C59" s="3"/>
      <c r="D59" s="4">
        <v>564784</v>
      </c>
      <c r="E59" s="4"/>
      <c r="F59" s="4"/>
      <c r="G59" s="3"/>
      <c r="H59" s="3">
        <v>564784</v>
      </c>
    </row>
    <row r="60" spans="2:8" x14ac:dyDescent="0.2">
      <c r="B60" s="22" t="s">
        <v>89</v>
      </c>
      <c r="C60" s="3"/>
      <c r="D60" s="4">
        <v>20195</v>
      </c>
      <c r="E60" s="4"/>
      <c r="F60" s="4"/>
      <c r="G60" s="3"/>
      <c r="H60" s="3">
        <v>20195</v>
      </c>
    </row>
    <row r="61" spans="2:8" x14ac:dyDescent="0.2">
      <c r="B61" s="22" t="s">
        <v>90</v>
      </c>
      <c r="C61" s="3">
        <v>495577</v>
      </c>
      <c r="D61" s="4"/>
      <c r="E61" s="4"/>
      <c r="F61" s="4"/>
      <c r="G61" s="3"/>
      <c r="H61" s="3">
        <v>495577</v>
      </c>
    </row>
    <row r="62" spans="2:8" x14ac:dyDescent="0.2">
      <c r="B62" s="22" t="s">
        <v>91</v>
      </c>
      <c r="C62" s="3">
        <v>21060</v>
      </c>
      <c r="D62" s="4"/>
      <c r="E62" s="4"/>
      <c r="F62" s="4"/>
      <c r="G62" s="3"/>
      <c r="H62" s="3">
        <v>21060</v>
      </c>
    </row>
    <row r="63" spans="2:8" x14ac:dyDescent="0.2">
      <c r="B63" s="19" t="s">
        <v>92</v>
      </c>
      <c r="C63" s="3">
        <v>2299</v>
      </c>
      <c r="D63" s="4"/>
      <c r="E63" s="4"/>
      <c r="F63" s="4"/>
      <c r="G63" s="3"/>
      <c r="H63" s="3">
        <v>2299</v>
      </c>
    </row>
    <row r="64" spans="2:8" x14ac:dyDescent="0.2">
      <c r="B64" s="29" t="s">
        <v>93</v>
      </c>
      <c r="C64" s="3">
        <v>2386600</v>
      </c>
      <c r="D64" s="4"/>
      <c r="E64" s="4"/>
      <c r="F64" s="4"/>
      <c r="G64" s="3"/>
      <c r="H64" s="3">
        <v>2386600</v>
      </c>
    </row>
    <row r="65" spans="2:9" x14ac:dyDescent="0.2">
      <c r="B65" s="22" t="s">
        <v>94</v>
      </c>
      <c r="C65" s="3">
        <v>1273177.52</v>
      </c>
      <c r="D65" s="4"/>
      <c r="E65" s="4">
        <v>-26213.11</v>
      </c>
      <c r="F65" s="4"/>
      <c r="G65" s="3"/>
      <c r="H65" s="3">
        <v>1246964.4099999999</v>
      </c>
    </row>
    <row r="66" spans="2:9" x14ac:dyDescent="0.2">
      <c r="B66" s="22" t="s">
        <v>95</v>
      </c>
      <c r="C66" s="3">
        <v>308839</v>
      </c>
      <c r="D66" s="4"/>
      <c r="E66" s="4"/>
      <c r="F66" s="4"/>
      <c r="G66" s="3">
        <v>175225.5</v>
      </c>
      <c r="H66" s="3">
        <v>484064.5</v>
      </c>
    </row>
    <row r="67" spans="2:9" x14ac:dyDescent="0.2">
      <c r="B67" s="29" t="s">
        <v>96</v>
      </c>
      <c r="C67" s="3">
        <v>23937600</v>
      </c>
      <c r="D67" s="4"/>
      <c r="E67" s="4"/>
      <c r="F67" s="4">
        <v>1327500</v>
      </c>
      <c r="G67" s="3"/>
      <c r="H67" s="3">
        <v>25265100</v>
      </c>
    </row>
    <row r="68" spans="2:9" x14ac:dyDescent="0.2">
      <c r="B68" s="29" t="s">
        <v>97</v>
      </c>
      <c r="C68" s="3"/>
      <c r="D68" s="4">
        <v>5310000</v>
      </c>
      <c r="E68" s="4"/>
      <c r="F68" s="4">
        <v>2762500</v>
      </c>
      <c r="G68" s="3"/>
      <c r="H68" s="3">
        <v>8072500</v>
      </c>
    </row>
    <row r="69" spans="2:9" x14ac:dyDescent="0.2">
      <c r="B69" s="29" t="s">
        <v>98</v>
      </c>
      <c r="C69" s="3">
        <v>705500</v>
      </c>
      <c r="D69" s="4">
        <v>390500</v>
      </c>
      <c r="E69" s="4"/>
      <c r="F69" s="4">
        <v>537565</v>
      </c>
      <c r="G69" s="3"/>
      <c r="H69" s="3">
        <v>1633565</v>
      </c>
    </row>
    <row r="70" spans="2:9" x14ac:dyDescent="0.2">
      <c r="B70" s="34" t="s">
        <v>4</v>
      </c>
      <c r="C70" s="35">
        <f t="shared" ref="C70:H70" si="0">SUM(C42:C69)</f>
        <v>34016783.340000004</v>
      </c>
      <c r="D70" s="35">
        <f t="shared" si="0"/>
        <v>6505119.7999999998</v>
      </c>
      <c r="E70" s="35">
        <f t="shared" si="0"/>
        <v>-26213.11</v>
      </c>
      <c r="F70" s="35">
        <f t="shared" si="0"/>
        <v>4936908</v>
      </c>
      <c r="G70" s="35">
        <f t="shared" si="0"/>
        <v>175225.5</v>
      </c>
      <c r="H70" s="35">
        <f t="shared" si="0"/>
        <v>45607823.530000001</v>
      </c>
    </row>
    <row r="71" spans="2:9" x14ac:dyDescent="0.2">
      <c r="B71" s="16"/>
      <c r="C71" s="3"/>
      <c r="D71" s="4"/>
      <c r="E71" s="4"/>
      <c r="F71" s="4"/>
      <c r="G71" s="3"/>
      <c r="H71" s="3"/>
    </row>
    <row r="72" spans="2:9" x14ac:dyDescent="0.2">
      <c r="B72" s="28" t="s">
        <v>99</v>
      </c>
      <c r="C72" s="3"/>
      <c r="D72" s="4"/>
      <c r="E72" s="4"/>
      <c r="F72" s="4"/>
      <c r="G72" s="3"/>
      <c r="H72" s="3"/>
    </row>
    <row r="73" spans="2:9" x14ac:dyDescent="0.2">
      <c r="B73" s="22" t="s">
        <v>100</v>
      </c>
      <c r="C73" s="3">
        <v>106768</v>
      </c>
      <c r="D73" s="4"/>
      <c r="E73" s="4"/>
      <c r="F73" s="4"/>
      <c r="G73" s="3"/>
      <c r="H73" s="3">
        <v>106768</v>
      </c>
    </row>
    <row r="74" spans="2:9" x14ac:dyDescent="0.2">
      <c r="B74" s="22" t="s">
        <v>101</v>
      </c>
      <c r="C74" s="3">
        <v>13000</v>
      </c>
      <c r="D74" s="4"/>
      <c r="E74" s="4"/>
      <c r="F74" s="4"/>
      <c r="G74" s="3"/>
      <c r="H74" s="3">
        <v>13000</v>
      </c>
    </row>
    <row r="75" spans="2:9" x14ac:dyDescent="0.2">
      <c r="B75" s="22" t="s">
        <v>102</v>
      </c>
      <c r="C75" s="3">
        <v>40000</v>
      </c>
      <c r="D75" s="4"/>
      <c r="E75" s="4"/>
      <c r="F75" s="4"/>
      <c r="G75" s="3"/>
      <c r="H75" s="3">
        <v>40000</v>
      </c>
      <c r="I75" s="17"/>
    </row>
    <row r="76" spans="2:9" x14ac:dyDescent="0.2">
      <c r="B76" s="22" t="s">
        <v>103</v>
      </c>
      <c r="C76" s="3"/>
      <c r="D76" s="4">
        <v>70</v>
      </c>
      <c r="E76" s="4"/>
      <c r="F76" s="4"/>
      <c r="G76" s="3"/>
      <c r="H76" s="3">
        <v>70</v>
      </c>
    </row>
    <row r="77" spans="2:9" x14ac:dyDescent="0.2">
      <c r="B77" s="22" t="s">
        <v>104</v>
      </c>
      <c r="C77" s="3">
        <v>232414</v>
      </c>
      <c r="D77" s="4"/>
      <c r="E77" s="4"/>
      <c r="F77" s="4"/>
      <c r="G77" s="3"/>
      <c r="H77" s="3">
        <v>232414</v>
      </c>
    </row>
    <row r="78" spans="2:9" x14ac:dyDescent="0.2">
      <c r="B78" s="22"/>
      <c r="C78" s="3"/>
      <c r="D78" s="4"/>
      <c r="E78" s="4"/>
      <c r="F78" s="4"/>
      <c r="G78" s="3"/>
      <c r="H78" s="3"/>
    </row>
    <row r="79" spans="2:9" x14ac:dyDescent="0.2">
      <c r="B79" s="34" t="s">
        <v>4</v>
      </c>
      <c r="C79" s="35">
        <f t="shared" ref="C79:H79" si="1">SUM(C73:C78)</f>
        <v>392182</v>
      </c>
      <c r="D79" s="35">
        <f t="shared" si="1"/>
        <v>70</v>
      </c>
      <c r="E79" s="35">
        <f t="shared" si="1"/>
        <v>0</v>
      </c>
      <c r="F79" s="35">
        <f t="shared" si="1"/>
        <v>0</v>
      </c>
      <c r="G79" s="35">
        <f t="shared" si="1"/>
        <v>0</v>
      </c>
      <c r="H79" s="35">
        <f t="shared" si="1"/>
        <v>392252</v>
      </c>
    </row>
    <row r="80" spans="2:9" x14ac:dyDescent="0.2">
      <c r="B80" s="30"/>
      <c r="C80" s="3"/>
      <c r="D80" s="4"/>
      <c r="E80" s="4"/>
      <c r="F80" s="4"/>
      <c r="G80" s="3"/>
      <c r="H80" s="3"/>
    </row>
    <row r="81" spans="2:9" x14ac:dyDescent="0.2">
      <c r="B81" s="30" t="s">
        <v>106</v>
      </c>
      <c r="C81" s="3"/>
      <c r="D81" s="4"/>
      <c r="E81" s="4"/>
      <c r="F81" s="4"/>
      <c r="G81" s="3"/>
      <c r="H81" s="3"/>
    </row>
    <row r="82" spans="2:9" x14ac:dyDescent="0.2">
      <c r="B82" s="16" t="s">
        <v>107</v>
      </c>
      <c r="C82" s="3">
        <v>1154428.98</v>
      </c>
      <c r="D82" s="4"/>
      <c r="E82" s="4"/>
      <c r="F82" s="4"/>
      <c r="G82" s="3"/>
      <c r="H82" s="3">
        <v>1154428.98</v>
      </c>
    </row>
    <row r="83" spans="2:9" x14ac:dyDescent="0.2">
      <c r="B83" s="19" t="s">
        <v>108</v>
      </c>
      <c r="C83" s="3">
        <v>251346.17</v>
      </c>
      <c r="D83" s="4"/>
      <c r="E83" s="4"/>
      <c r="F83" s="4"/>
      <c r="G83" s="3"/>
      <c r="H83" s="3">
        <v>251346.17</v>
      </c>
    </row>
    <row r="84" spans="2:9" x14ac:dyDescent="0.2">
      <c r="B84" s="19" t="s">
        <v>109</v>
      </c>
      <c r="C84" s="3">
        <v>2497948.23</v>
      </c>
      <c r="D84" s="4"/>
      <c r="E84" s="4"/>
      <c r="F84" s="4"/>
      <c r="G84" s="3"/>
      <c r="H84" s="3">
        <v>2497948.23</v>
      </c>
    </row>
    <row r="85" spans="2:9" x14ac:dyDescent="0.2">
      <c r="B85" s="19" t="s">
        <v>110</v>
      </c>
      <c r="C85" s="3">
        <v>41836</v>
      </c>
      <c r="D85" s="4"/>
      <c r="E85" s="4"/>
      <c r="F85" s="4"/>
      <c r="G85" s="3"/>
      <c r="H85" s="3">
        <v>41836</v>
      </c>
    </row>
    <row r="86" spans="2:9" x14ac:dyDescent="0.2">
      <c r="B86" s="16" t="s">
        <v>111</v>
      </c>
      <c r="C86" s="3">
        <v>2279275.1</v>
      </c>
      <c r="D86" s="4">
        <v>25026.54</v>
      </c>
      <c r="E86" s="4">
        <v>944</v>
      </c>
      <c r="F86" s="4"/>
      <c r="G86" s="3">
        <v>177.92</v>
      </c>
      <c r="H86" s="3">
        <v>2305423.56</v>
      </c>
    </row>
    <row r="87" spans="2:9" x14ac:dyDescent="0.2">
      <c r="B87" s="16" t="s">
        <v>112</v>
      </c>
      <c r="C87" s="3"/>
      <c r="D87" s="4"/>
      <c r="E87" s="4"/>
      <c r="F87" s="4">
        <v>11677.34</v>
      </c>
      <c r="G87" s="3"/>
      <c r="H87" s="3">
        <v>11677.34</v>
      </c>
    </row>
    <row r="88" spans="2:9" x14ac:dyDescent="0.2">
      <c r="B88" s="22" t="s">
        <v>113</v>
      </c>
      <c r="C88" s="3">
        <v>41333</v>
      </c>
      <c r="D88" s="4"/>
      <c r="E88" s="4"/>
      <c r="F88" s="4"/>
      <c r="G88" s="3"/>
      <c r="H88" s="3">
        <v>41333</v>
      </c>
    </row>
    <row r="89" spans="2:9" x14ac:dyDescent="0.2">
      <c r="B89" s="22" t="s">
        <v>114</v>
      </c>
      <c r="C89" s="3">
        <v>5488899</v>
      </c>
      <c r="D89" s="4"/>
      <c r="E89" s="4"/>
      <c r="F89" s="4"/>
      <c r="G89" s="3"/>
      <c r="H89" s="3">
        <v>5488899</v>
      </c>
      <c r="I89" s="17"/>
    </row>
    <row r="90" spans="2:9" x14ac:dyDescent="0.2">
      <c r="B90" s="34" t="s">
        <v>4</v>
      </c>
      <c r="C90" s="35">
        <f t="shared" ref="C90:H90" si="2">SUM(C82:C89)</f>
        <v>11755066.48</v>
      </c>
      <c r="D90" s="35">
        <f t="shared" si="2"/>
        <v>25026.54</v>
      </c>
      <c r="E90" s="35">
        <f t="shared" si="2"/>
        <v>944</v>
      </c>
      <c r="F90" s="35">
        <f t="shared" si="2"/>
        <v>11677.34</v>
      </c>
      <c r="G90" s="35">
        <f t="shared" si="2"/>
        <v>177.92</v>
      </c>
      <c r="H90" s="35">
        <f t="shared" si="2"/>
        <v>11792892.279999999</v>
      </c>
    </row>
    <row r="91" spans="2:9" x14ac:dyDescent="0.2">
      <c r="B91" s="16"/>
      <c r="C91" s="3"/>
      <c r="D91" s="4"/>
      <c r="E91" s="4"/>
      <c r="F91" s="4"/>
      <c r="G91" s="3"/>
      <c r="H91" s="3"/>
    </row>
    <row r="92" spans="2:9" x14ac:dyDescent="0.2">
      <c r="B92" s="28" t="s">
        <v>115</v>
      </c>
      <c r="C92" s="20"/>
      <c r="D92" s="4"/>
      <c r="E92" s="4"/>
      <c r="F92" s="4"/>
      <c r="G92" s="3"/>
      <c r="H92" s="3"/>
    </row>
    <row r="93" spans="2:9" x14ac:dyDescent="0.2">
      <c r="B93" s="22" t="s">
        <v>116</v>
      </c>
      <c r="C93" s="3">
        <v>733676.55</v>
      </c>
      <c r="D93" s="4"/>
      <c r="E93" s="4"/>
      <c r="F93" s="4"/>
      <c r="G93" s="3"/>
      <c r="H93" s="3">
        <v>733676.55</v>
      </c>
    </row>
    <row r="94" spans="2:9" x14ac:dyDescent="0.2">
      <c r="B94" s="22" t="s">
        <v>117</v>
      </c>
      <c r="C94" s="3">
        <v>774484</v>
      </c>
      <c r="D94" s="4"/>
      <c r="E94" s="4"/>
      <c r="F94" s="4"/>
      <c r="G94" s="3"/>
      <c r="H94" s="3">
        <v>774484</v>
      </c>
    </row>
    <row r="95" spans="2:9" x14ac:dyDescent="0.2">
      <c r="B95" s="22" t="s">
        <v>118</v>
      </c>
      <c r="C95" s="3"/>
      <c r="D95" s="4"/>
      <c r="E95" s="4"/>
      <c r="F95" s="4"/>
      <c r="G95" s="3">
        <v>25000</v>
      </c>
      <c r="H95" s="3">
        <v>25000</v>
      </c>
    </row>
    <row r="96" spans="2:9" x14ac:dyDescent="0.2">
      <c r="B96" s="34" t="s">
        <v>4</v>
      </c>
      <c r="C96" s="35">
        <f t="shared" ref="C96:H96" si="3">SUM(C93:C95)</f>
        <v>1508160.55</v>
      </c>
      <c r="D96" s="35">
        <f t="shared" si="3"/>
        <v>0</v>
      </c>
      <c r="E96" s="35">
        <f t="shared" si="3"/>
        <v>0</v>
      </c>
      <c r="F96" s="35">
        <f t="shared" si="3"/>
        <v>0</v>
      </c>
      <c r="G96" s="35">
        <f t="shared" si="3"/>
        <v>25000</v>
      </c>
      <c r="H96" s="35">
        <f t="shared" si="3"/>
        <v>1533160.55</v>
      </c>
    </row>
    <row r="97" spans="2:8" x14ac:dyDescent="0.2">
      <c r="B97" s="6"/>
      <c r="C97" s="3"/>
      <c r="D97" s="4"/>
      <c r="E97" s="4"/>
      <c r="F97" s="4"/>
      <c r="G97" s="3"/>
      <c r="H97" s="3"/>
    </row>
    <row r="98" spans="2:8" x14ac:dyDescent="0.2">
      <c r="B98" s="28" t="s">
        <v>119</v>
      </c>
      <c r="C98" s="3"/>
      <c r="D98" s="4"/>
      <c r="E98" s="4"/>
      <c r="F98" s="4"/>
      <c r="G98" s="3"/>
      <c r="H98" s="3"/>
    </row>
    <row r="99" spans="2:8" x14ac:dyDescent="0.2">
      <c r="B99" s="16" t="s">
        <v>120</v>
      </c>
      <c r="C99" s="3">
        <v>0</v>
      </c>
      <c r="D99" s="4"/>
      <c r="E99" s="4"/>
      <c r="F99" s="4"/>
      <c r="G99" s="3"/>
      <c r="H99" s="3">
        <v>0</v>
      </c>
    </row>
    <row r="100" spans="2:8" x14ac:dyDescent="0.2">
      <c r="B100" s="22" t="s">
        <v>121</v>
      </c>
      <c r="C100" s="3">
        <v>122275.44</v>
      </c>
      <c r="D100" s="4">
        <v>10440.9</v>
      </c>
      <c r="E100" s="4"/>
      <c r="F100" s="4"/>
      <c r="G100" s="3"/>
      <c r="H100" s="3">
        <v>132716.34</v>
      </c>
    </row>
    <row r="101" spans="2:8" x14ac:dyDescent="0.2">
      <c r="B101" s="22" t="s">
        <v>122</v>
      </c>
      <c r="C101" s="3">
        <v>5500</v>
      </c>
      <c r="D101" s="4"/>
      <c r="E101" s="4"/>
      <c r="F101" s="4"/>
      <c r="G101" s="3"/>
      <c r="H101" s="3">
        <v>5500</v>
      </c>
    </row>
    <row r="102" spans="2:8" x14ac:dyDescent="0.2">
      <c r="B102" s="22" t="s">
        <v>123</v>
      </c>
      <c r="C102" s="3">
        <v>2367.79</v>
      </c>
      <c r="D102" s="4"/>
      <c r="E102" s="4"/>
      <c r="F102" s="4"/>
      <c r="G102" s="3"/>
      <c r="H102" s="3">
        <v>2367.79</v>
      </c>
    </row>
    <row r="103" spans="2:8" x14ac:dyDescent="0.2">
      <c r="B103" s="22" t="s">
        <v>124</v>
      </c>
      <c r="C103" s="3">
        <v>420.54</v>
      </c>
      <c r="D103" s="4"/>
      <c r="E103" s="4"/>
      <c r="F103" s="4"/>
      <c r="G103" s="3"/>
      <c r="H103" s="3">
        <v>420.54</v>
      </c>
    </row>
    <row r="104" spans="2:8" x14ac:dyDescent="0.2">
      <c r="B104" s="22" t="s">
        <v>125</v>
      </c>
      <c r="C104" s="3"/>
      <c r="D104" s="4"/>
      <c r="E104" s="4"/>
      <c r="F104" s="4"/>
      <c r="G104" s="3">
        <v>65000</v>
      </c>
      <c r="H104" s="3">
        <v>65000</v>
      </c>
    </row>
    <row r="105" spans="2:8" x14ac:dyDescent="0.2">
      <c r="B105" s="22" t="s">
        <v>126</v>
      </c>
      <c r="C105" s="3">
        <v>35000</v>
      </c>
      <c r="D105" s="4"/>
      <c r="E105" s="4"/>
      <c r="F105" s="4"/>
      <c r="G105" s="3"/>
      <c r="H105" s="3">
        <v>35000</v>
      </c>
    </row>
    <row r="106" spans="2:8" x14ac:dyDescent="0.2">
      <c r="B106" s="22" t="s">
        <v>127</v>
      </c>
      <c r="C106" s="3">
        <v>316894.56</v>
      </c>
      <c r="D106" s="4"/>
      <c r="E106" s="4"/>
      <c r="F106" s="4"/>
      <c r="G106" s="3"/>
      <c r="H106" s="3">
        <v>316894.56</v>
      </c>
    </row>
    <row r="107" spans="2:8" x14ac:dyDescent="0.2">
      <c r="B107" s="22" t="s">
        <v>128</v>
      </c>
      <c r="C107" s="3">
        <v>40500</v>
      </c>
      <c r="D107" s="4"/>
      <c r="E107" s="4"/>
      <c r="F107" s="4"/>
      <c r="G107" s="3"/>
      <c r="H107" s="3">
        <v>40500</v>
      </c>
    </row>
    <row r="108" spans="2:8" x14ac:dyDescent="0.2">
      <c r="B108" s="6" t="s">
        <v>129</v>
      </c>
      <c r="C108" s="3">
        <v>80000</v>
      </c>
      <c r="D108" s="4"/>
      <c r="E108" s="4"/>
      <c r="F108" s="4"/>
      <c r="G108" s="3"/>
      <c r="H108" s="3">
        <v>80000</v>
      </c>
    </row>
    <row r="109" spans="2:8" x14ac:dyDescent="0.2">
      <c r="B109" s="22" t="s">
        <v>130</v>
      </c>
      <c r="C109" s="3">
        <v>173000</v>
      </c>
      <c r="D109" s="4"/>
      <c r="E109" s="4"/>
      <c r="F109" s="4"/>
      <c r="G109" s="3"/>
      <c r="H109" s="3">
        <v>173000</v>
      </c>
    </row>
    <row r="110" spans="2:8" x14ac:dyDescent="0.2">
      <c r="B110" s="22" t="s">
        <v>131</v>
      </c>
      <c r="C110" s="3">
        <v>1760.06</v>
      </c>
      <c r="D110" s="4"/>
      <c r="E110" s="4"/>
      <c r="F110" s="4"/>
      <c r="G110" s="3"/>
      <c r="H110" s="3">
        <v>1760.06</v>
      </c>
    </row>
    <row r="111" spans="2:8" x14ac:dyDescent="0.2">
      <c r="B111" s="22" t="s">
        <v>132</v>
      </c>
      <c r="C111" s="3">
        <v>176272</v>
      </c>
      <c r="D111" s="4"/>
      <c r="E111" s="4"/>
      <c r="F111" s="4"/>
      <c r="G111" s="3"/>
      <c r="H111" s="3">
        <v>176272</v>
      </c>
    </row>
    <row r="112" spans="2:8" x14ac:dyDescent="0.2">
      <c r="B112" s="22" t="s">
        <v>133</v>
      </c>
      <c r="C112" s="3">
        <v>600</v>
      </c>
      <c r="D112" s="4"/>
      <c r="E112" s="4"/>
      <c r="F112" s="4"/>
      <c r="G112" s="3"/>
      <c r="H112" s="3">
        <v>600</v>
      </c>
    </row>
    <row r="113" spans="2:11" x14ac:dyDescent="0.2">
      <c r="B113" s="22" t="s">
        <v>134</v>
      </c>
      <c r="C113" s="3">
        <v>66200</v>
      </c>
      <c r="D113" s="4"/>
      <c r="E113" s="4"/>
      <c r="F113" s="4"/>
      <c r="G113" s="3"/>
      <c r="H113" s="3">
        <v>66200</v>
      </c>
    </row>
    <row r="114" spans="2:11" x14ac:dyDescent="0.2">
      <c r="B114" s="22" t="s">
        <v>135</v>
      </c>
      <c r="C114" s="3">
        <v>64756</v>
      </c>
      <c r="D114" s="4"/>
      <c r="E114" s="4"/>
      <c r="F114" s="4"/>
      <c r="G114" s="3"/>
      <c r="H114" s="3">
        <v>64756</v>
      </c>
    </row>
    <row r="115" spans="2:11" x14ac:dyDescent="0.2">
      <c r="B115" s="22" t="s">
        <v>136</v>
      </c>
      <c r="C115" s="3">
        <v>10714.28</v>
      </c>
      <c r="D115" s="4"/>
      <c r="E115" s="4"/>
      <c r="F115" s="4"/>
      <c r="G115" s="3"/>
      <c r="H115" s="3">
        <v>10714.28</v>
      </c>
    </row>
    <row r="116" spans="2:11" x14ac:dyDescent="0.2">
      <c r="B116" s="22" t="s">
        <v>137</v>
      </c>
      <c r="C116" s="3">
        <v>354770</v>
      </c>
      <c r="D116" s="4"/>
      <c r="E116" s="4"/>
      <c r="F116" s="4"/>
      <c r="G116" s="3"/>
      <c r="H116" s="3">
        <v>354770</v>
      </c>
    </row>
    <row r="117" spans="2:11" x14ac:dyDescent="0.2">
      <c r="B117" s="22" t="s">
        <v>138</v>
      </c>
      <c r="C117" s="3">
        <v>5889806.3700000001</v>
      </c>
      <c r="D117" s="4"/>
      <c r="E117" s="4"/>
      <c r="F117" s="4"/>
      <c r="G117" s="3"/>
      <c r="H117" s="3">
        <v>5889806.3700000001</v>
      </c>
    </row>
    <row r="118" spans="2:11" x14ac:dyDescent="0.2">
      <c r="B118" s="22" t="s">
        <v>139</v>
      </c>
      <c r="C118" s="3"/>
      <c r="D118" s="4"/>
      <c r="E118" s="4"/>
      <c r="F118" s="4">
        <v>133246</v>
      </c>
      <c r="G118" s="3"/>
      <c r="H118" s="3">
        <v>133246</v>
      </c>
      <c r="K118" s="17"/>
    </row>
    <row r="119" spans="2:11" x14ac:dyDescent="0.2">
      <c r="B119" s="22" t="s">
        <v>140</v>
      </c>
      <c r="C119" s="3">
        <v>73873.94</v>
      </c>
      <c r="D119" s="4"/>
      <c r="E119" s="4"/>
      <c r="F119" s="4"/>
      <c r="G119" s="3"/>
      <c r="H119" s="3">
        <v>73873.94</v>
      </c>
      <c r="J119" s="17"/>
      <c r="K119" s="17"/>
    </row>
    <row r="120" spans="2:11" x14ac:dyDescent="0.2">
      <c r="B120" s="22" t="s">
        <v>141</v>
      </c>
      <c r="C120" s="3">
        <v>1776670</v>
      </c>
      <c r="D120" s="4"/>
      <c r="E120" s="4"/>
      <c r="F120" s="4">
        <v>938246</v>
      </c>
      <c r="G120" s="3"/>
      <c r="H120" s="3">
        <v>2714916</v>
      </c>
      <c r="K120" s="17"/>
    </row>
    <row r="121" spans="2:11" x14ac:dyDescent="0.2">
      <c r="B121" s="22" t="s">
        <v>142</v>
      </c>
      <c r="C121" s="3">
        <v>163086</v>
      </c>
      <c r="D121" s="4"/>
      <c r="E121" s="4"/>
      <c r="F121" s="4"/>
      <c r="G121" s="3"/>
      <c r="H121" s="3">
        <v>163086</v>
      </c>
      <c r="K121" s="17"/>
    </row>
    <row r="122" spans="2:11" x14ac:dyDescent="0.2">
      <c r="B122" s="16" t="s">
        <v>143</v>
      </c>
      <c r="C122" s="3">
        <v>-52600</v>
      </c>
      <c r="D122" s="4"/>
      <c r="E122" s="4"/>
      <c r="F122" s="4"/>
      <c r="G122" s="3">
        <v>93500</v>
      </c>
      <c r="H122" s="3">
        <v>40900</v>
      </c>
      <c r="K122" s="17"/>
    </row>
    <row r="123" spans="2:11" x14ac:dyDescent="0.2">
      <c r="B123" s="16" t="s">
        <v>144</v>
      </c>
      <c r="C123" s="3">
        <v>15431</v>
      </c>
      <c r="D123" s="4"/>
      <c r="E123" s="4"/>
      <c r="F123" s="4"/>
      <c r="G123" s="3"/>
      <c r="H123" s="3">
        <v>15431</v>
      </c>
      <c r="K123" s="17"/>
    </row>
    <row r="124" spans="2:11" x14ac:dyDescent="0.2">
      <c r="B124" s="16" t="s">
        <v>145</v>
      </c>
      <c r="C124" s="3">
        <v>1772560.49</v>
      </c>
      <c r="D124" s="4"/>
      <c r="E124" s="4">
        <v>7958.86</v>
      </c>
      <c r="F124" s="4"/>
      <c r="G124" s="3"/>
      <c r="H124" s="3">
        <v>1780519.35</v>
      </c>
      <c r="K124" s="17"/>
    </row>
    <row r="125" spans="2:11" x14ac:dyDescent="0.2">
      <c r="B125" s="16" t="s">
        <v>146</v>
      </c>
      <c r="C125" s="3">
        <v>27193.61</v>
      </c>
      <c r="D125" s="4"/>
      <c r="E125" s="4"/>
      <c r="F125" s="4"/>
      <c r="G125" s="3"/>
      <c r="H125" s="3">
        <v>27193.61</v>
      </c>
      <c r="K125" s="17"/>
    </row>
    <row r="126" spans="2:11" x14ac:dyDescent="0.2">
      <c r="B126" s="34" t="s">
        <v>4</v>
      </c>
      <c r="C126" s="35">
        <f t="shared" ref="C126:H126" si="4">SUM(C99:C125)</f>
        <v>11117052.08</v>
      </c>
      <c r="D126" s="35">
        <f t="shared" si="4"/>
        <v>10440.9</v>
      </c>
      <c r="E126" s="35">
        <f t="shared" si="4"/>
        <v>7958.86</v>
      </c>
      <c r="F126" s="35">
        <f t="shared" si="4"/>
        <v>1071492</v>
      </c>
      <c r="G126" s="35">
        <f t="shared" si="4"/>
        <v>158500</v>
      </c>
      <c r="H126" s="35">
        <f t="shared" si="4"/>
        <v>12365443.84</v>
      </c>
      <c r="J126" s="17"/>
    </row>
    <row r="127" spans="2:11" x14ac:dyDescent="0.2">
      <c r="B127" s="27"/>
      <c r="C127" s="5"/>
      <c r="D127" s="7"/>
      <c r="E127" s="7"/>
      <c r="F127" s="7"/>
      <c r="G127" s="5"/>
      <c r="H127" s="5"/>
      <c r="J127" s="17"/>
    </row>
    <row r="128" spans="2:11" x14ac:dyDescent="0.2">
      <c r="B128" s="22" t="s">
        <v>147</v>
      </c>
      <c r="C128" s="5"/>
      <c r="D128" s="7"/>
      <c r="E128" s="4">
        <v>124807.32</v>
      </c>
      <c r="F128" s="7"/>
      <c r="G128" s="5"/>
      <c r="H128" s="3">
        <v>124807.32</v>
      </c>
      <c r="J128" s="17"/>
    </row>
    <row r="129" spans="2:11" x14ac:dyDescent="0.2">
      <c r="B129" s="22" t="s">
        <v>148</v>
      </c>
      <c r="C129" s="5"/>
      <c r="D129" s="7"/>
      <c r="E129" s="4">
        <v>283940.82</v>
      </c>
      <c r="F129" s="7"/>
      <c r="G129" s="5"/>
      <c r="H129" s="3">
        <v>283940.82</v>
      </c>
      <c r="J129" s="17"/>
    </row>
    <row r="130" spans="2:11" x14ac:dyDescent="0.2">
      <c r="B130" s="22" t="s">
        <v>149</v>
      </c>
      <c r="C130" s="5"/>
      <c r="D130" s="7"/>
      <c r="E130" s="4">
        <v>148122.20000000001</v>
      </c>
      <c r="F130" s="7"/>
      <c r="G130" s="5"/>
      <c r="H130" s="3">
        <v>148122.20000000001</v>
      </c>
      <c r="J130" s="17"/>
    </row>
    <row r="131" spans="2:11" x14ac:dyDescent="0.2">
      <c r="B131" s="34" t="s">
        <v>4</v>
      </c>
      <c r="C131" s="35">
        <v>0</v>
      </c>
      <c r="D131" s="35">
        <v>0</v>
      </c>
      <c r="E131" s="35">
        <v>260625.94</v>
      </c>
      <c r="F131" s="35">
        <v>0</v>
      </c>
      <c r="G131" s="35">
        <v>0</v>
      </c>
      <c r="H131" s="35">
        <v>260625.94</v>
      </c>
      <c r="J131" s="17"/>
    </row>
    <row r="132" spans="2:11" x14ac:dyDescent="0.2">
      <c r="B132" s="16" t="s">
        <v>150</v>
      </c>
      <c r="C132" s="20"/>
      <c r="D132" s="26"/>
      <c r="E132" s="26"/>
      <c r="F132" s="26"/>
      <c r="G132" s="20"/>
      <c r="H132" s="3">
        <v>0</v>
      </c>
      <c r="J132" s="17"/>
    </row>
    <row r="133" spans="2:11" ht="12.75" thickBot="1" x14ac:dyDescent="0.25">
      <c r="B133" s="34" t="s">
        <v>164</v>
      </c>
      <c r="C133" s="36">
        <f t="shared" ref="C133:H133" si="5">+C39+C70+C79+C90+C96+C126+C131</f>
        <v>79552534.109999999</v>
      </c>
      <c r="D133" s="36">
        <f t="shared" si="5"/>
        <v>6659997.1200000001</v>
      </c>
      <c r="E133" s="36">
        <f t="shared" si="5"/>
        <v>243315.69</v>
      </c>
      <c r="F133" s="36">
        <f t="shared" si="5"/>
        <v>6841870.9000000004</v>
      </c>
      <c r="G133" s="36">
        <f t="shared" si="5"/>
        <v>662242.29</v>
      </c>
      <c r="H133" s="36">
        <f t="shared" si="5"/>
        <v>93959960.109999999</v>
      </c>
      <c r="I133" s="21"/>
      <c r="J133" s="17"/>
      <c r="K133" s="8"/>
    </row>
    <row r="134" spans="2:11" ht="12.75" thickTop="1" x14ac:dyDescent="0.2">
      <c r="B134" s="31"/>
      <c r="C134" s="32"/>
      <c r="D134" s="32"/>
      <c r="E134" s="32"/>
      <c r="F134" s="32"/>
      <c r="G134" s="32"/>
      <c r="H134" s="9"/>
      <c r="J134" s="17"/>
      <c r="K134" s="8"/>
    </row>
    <row r="135" spans="2:11" s="43" customFormat="1" x14ac:dyDescent="0.2">
      <c r="B135" s="44" t="s">
        <v>105</v>
      </c>
      <c r="C135" s="45">
        <v>68918466</v>
      </c>
      <c r="D135" s="45">
        <v>6777383</v>
      </c>
      <c r="E135" s="45"/>
      <c r="F135" s="45">
        <v>12459292</v>
      </c>
      <c r="G135" s="45">
        <v>2043565</v>
      </c>
      <c r="H135" s="45">
        <v>90198706</v>
      </c>
    </row>
    <row r="136" spans="2:11" ht="12.75" thickBot="1" x14ac:dyDescent="0.25">
      <c r="B136" s="39" t="s">
        <v>163</v>
      </c>
      <c r="C136" s="40">
        <f>+C133+C135</f>
        <v>148471000.11000001</v>
      </c>
      <c r="D136" s="40">
        <f t="shared" ref="D136:H136" si="6">+D133+D135</f>
        <v>13437380.120000001</v>
      </c>
      <c r="E136" s="40">
        <f t="shared" si="6"/>
        <v>243315.69</v>
      </c>
      <c r="F136" s="40">
        <f t="shared" si="6"/>
        <v>19301162.899999999</v>
      </c>
      <c r="G136" s="40">
        <f t="shared" si="6"/>
        <v>2705807.29</v>
      </c>
      <c r="H136" s="40">
        <f t="shared" si="6"/>
        <v>184158666.11000001</v>
      </c>
    </row>
    <row r="137" spans="2:11" ht="12.75" thickTop="1" x14ac:dyDescent="0.2">
      <c r="F137" s="8"/>
    </row>
    <row r="138" spans="2:11" x14ac:dyDescent="0.2">
      <c r="B138" s="37" t="s">
        <v>165</v>
      </c>
      <c r="C138" s="38">
        <f>+'I &amp; E Sub Sch. Dt.30-12-22 - F'!C172</f>
        <v>148471000.11000001</v>
      </c>
      <c r="D138" s="38">
        <f>+'I &amp; E Sub Sch. Dt.30-12-22 - F'!D172</f>
        <v>13437380.119999999</v>
      </c>
      <c r="E138" s="38">
        <f>+'I &amp; E Sub Sch. Dt.30-12-22 - F'!E172</f>
        <v>243315.69</v>
      </c>
      <c r="F138" s="38">
        <f>+'I &amp; E Sub Sch. Dt.30-12-22 - F'!F172</f>
        <v>19301162.900000002</v>
      </c>
      <c r="G138" s="38">
        <f>+'I &amp; E Sub Sch. Dt.30-12-22 - F'!G172</f>
        <v>2705807.29</v>
      </c>
      <c r="H138" s="38">
        <f>+'I &amp; E Sub Sch. Dt.30-12-22 - F'!H172</f>
        <v>184158666.11000001</v>
      </c>
    </row>
    <row r="139" spans="2:11" ht="12.75" thickBot="1" x14ac:dyDescent="0.25">
      <c r="B139" s="39" t="s">
        <v>158</v>
      </c>
      <c r="C139" s="42">
        <f>+C136-C138</f>
        <v>0</v>
      </c>
      <c r="D139" s="42">
        <f t="shared" ref="D139:H139" si="7">+D136-D138</f>
        <v>0</v>
      </c>
      <c r="E139" s="42">
        <f t="shared" si="7"/>
        <v>0</v>
      </c>
      <c r="F139" s="42">
        <f t="shared" si="7"/>
        <v>0</v>
      </c>
      <c r="G139" s="42">
        <f t="shared" si="7"/>
        <v>0</v>
      </c>
      <c r="H139" s="42">
        <f t="shared" si="7"/>
        <v>0</v>
      </c>
    </row>
    <row r="140" spans="2:11" ht="12.75" thickTop="1" x14ac:dyDescent="0.2">
      <c r="E140" s="17"/>
    </row>
    <row r="141" spans="2:11" x14ac:dyDescent="0.2">
      <c r="B141" s="47" t="s">
        <v>166</v>
      </c>
      <c r="C141" s="41">
        <f>+'I &amp; E Sub Sch. Dt.30-12-22 - F'!H179</f>
        <v>23959939.226296533</v>
      </c>
    </row>
    <row r="142" spans="2:11" ht="12.75" thickBot="1" x14ac:dyDescent="0.25">
      <c r="B142" s="47" t="s">
        <v>167</v>
      </c>
      <c r="C142" s="42">
        <f>+C133+C141</f>
        <v>103512473.33629653</v>
      </c>
    </row>
    <row r="143" spans="2:11" ht="12.75" thickTop="1" x14ac:dyDescent="0.2"/>
    <row r="144" spans="2:11" x14ac:dyDescent="0.2">
      <c r="D144" s="8"/>
      <c r="E144" s="17"/>
    </row>
  </sheetData>
  <mergeCells count="3">
    <mergeCell ref="B2:H2"/>
    <mergeCell ref="B3:H3"/>
    <mergeCell ref="K16:L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92"/>
  <sheetViews>
    <sheetView topLeftCell="C88" workbookViewId="0">
      <selection activeCell="C91" sqref="A1:XFD1048576"/>
    </sheetView>
  </sheetViews>
  <sheetFormatPr defaultColWidth="17.28515625" defaultRowHeight="12" x14ac:dyDescent="0.2"/>
  <cols>
    <col min="1" max="1" width="2.7109375" style="76" customWidth="1"/>
    <col min="2" max="2" width="4.7109375" style="77" bestFit="1" customWidth="1"/>
    <col min="3" max="3" width="31.140625" style="76" bestFit="1" customWidth="1"/>
    <col min="4" max="4" width="10.28515625" style="77" customWidth="1"/>
    <col min="5" max="5" width="13.5703125" style="89" bestFit="1" customWidth="1"/>
    <col min="6" max="6" width="12.42578125" style="78" customWidth="1"/>
    <col min="7" max="7" width="11.28515625" style="78" customWidth="1"/>
    <col min="8" max="8" width="12.42578125" style="78" bestFit="1" customWidth="1"/>
    <col min="9" max="9" width="9.28515625" style="78" bestFit="1" customWidth="1"/>
    <col min="10" max="10" width="13.42578125" style="78" bestFit="1" customWidth="1"/>
    <col min="11" max="11" width="12.5703125" style="78" bestFit="1" customWidth="1"/>
    <col min="12" max="12" width="13.42578125" style="78" bestFit="1" customWidth="1"/>
    <col min="13" max="13" width="0.7109375" style="76" customWidth="1"/>
    <col min="14" max="14" width="13.140625" style="78" customWidth="1"/>
    <col min="15" max="15" width="0.7109375" style="76" customWidth="1"/>
    <col min="16" max="16" width="10.28515625" style="78" bestFit="1" customWidth="1"/>
    <col min="17" max="242" width="17.28515625" style="76"/>
    <col min="243" max="243" width="2.7109375" style="76" customWidth="1"/>
    <col min="244" max="244" width="6.42578125" style="76" customWidth="1"/>
    <col min="245" max="245" width="31.5703125" style="76" customWidth="1"/>
    <col min="246" max="246" width="9.42578125" style="76" customWidth="1"/>
    <col min="247" max="247" width="17.5703125" style="76" bestFit="1" customWidth="1"/>
    <col min="248" max="248" width="18.85546875" style="76" customWidth="1"/>
    <col min="249" max="249" width="18.42578125" style="76" customWidth="1"/>
    <col min="250" max="251" width="18.5703125" style="76" customWidth="1"/>
    <col min="252" max="252" width="19" style="76" customWidth="1"/>
    <col min="253" max="253" width="18" style="76" bestFit="1" customWidth="1"/>
    <col min="254" max="254" width="18.42578125" style="76" bestFit="1" customWidth="1"/>
    <col min="255" max="255" width="17.85546875" style="76" customWidth="1"/>
    <col min="256" max="256" width="16" style="76" bestFit="1" customWidth="1"/>
    <col min="257" max="498" width="17.28515625" style="76"/>
    <col min="499" max="499" width="2.7109375" style="76" customWidth="1"/>
    <col min="500" max="500" width="6.42578125" style="76" customWidth="1"/>
    <col min="501" max="501" width="31.5703125" style="76" customWidth="1"/>
    <col min="502" max="502" width="9.42578125" style="76" customWidth="1"/>
    <col min="503" max="503" width="17.5703125" style="76" bestFit="1" customWidth="1"/>
    <col min="504" max="504" width="18.85546875" style="76" customWidth="1"/>
    <col min="505" max="505" width="18.42578125" style="76" customWidth="1"/>
    <col min="506" max="507" width="18.5703125" style="76" customWidth="1"/>
    <col min="508" max="508" width="19" style="76" customWidth="1"/>
    <col min="509" max="509" width="18" style="76" bestFit="1" customWidth="1"/>
    <col min="510" max="510" width="18.42578125" style="76" bestFit="1" customWidth="1"/>
    <col min="511" max="511" width="17.85546875" style="76" customWidth="1"/>
    <col min="512" max="512" width="16" style="76" bestFit="1" customWidth="1"/>
    <col min="513" max="754" width="17.28515625" style="76"/>
    <col min="755" max="755" width="2.7109375" style="76" customWidth="1"/>
    <col min="756" max="756" width="6.42578125" style="76" customWidth="1"/>
    <col min="757" max="757" width="31.5703125" style="76" customWidth="1"/>
    <col min="758" max="758" width="9.42578125" style="76" customWidth="1"/>
    <col min="759" max="759" width="17.5703125" style="76" bestFit="1" customWidth="1"/>
    <col min="760" max="760" width="18.85546875" style="76" customWidth="1"/>
    <col min="761" max="761" width="18.42578125" style="76" customWidth="1"/>
    <col min="762" max="763" width="18.5703125" style="76" customWidth="1"/>
    <col min="764" max="764" width="19" style="76" customWidth="1"/>
    <col min="765" max="765" width="18" style="76" bestFit="1" customWidth="1"/>
    <col min="766" max="766" width="18.42578125" style="76" bestFit="1" customWidth="1"/>
    <col min="767" max="767" width="17.85546875" style="76" customWidth="1"/>
    <col min="768" max="768" width="16" style="76" bestFit="1" customWidth="1"/>
    <col min="769" max="1010" width="17.28515625" style="76"/>
    <col min="1011" max="1011" width="2.7109375" style="76" customWidth="1"/>
    <col min="1012" max="1012" width="6.42578125" style="76" customWidth="1"/>
    <col min="1013" max="1013" width="31.5703125" style="76" customWidth="1"/>
    <col min="1014" max="1014" width="9.42578125" style="76" customWidth="1"/>
    <col min="1015" max="1015" width="17.5703125" style="76" bestFit="1" customWidth="1"/>
    <col min="1016" max="1016" width="18.85546875" style="76" customWidth="1"/>
    <col min="1017" max="1017" width="18.42578125" style="76" customWidth="1"/>
    <col min="1018" max="1019" width="18.5703125" style="76" customWidth="1"/>
    <col min="1020" max="1020" width="19" style="76" customWidth="1"/>
    <col min="1021" max="1021" width="18" style="76" bestFit="1" customWidth="1"/>
    <col min="1022" max="1022" width="18.42578125" style="76" bestFit="1" customWidth="1"/>
    <col min="1023" max="1023" width="17.85546875" style="76" customWidth="1"/>
    <col min="1024" max="1024" width="16" style="76" bestFit="1" customWidth="1"/>
    <col min="1025" max="1266" width="17.28515625" style="76"/>
    <col min="1267" max="1267" width="2.7109375" style="76" customWidth="1"/>
    <col min="1268" max="1268" width="6.42578125" style="76" customWidth="1"/>
    <col min="1269" max="1269" width="31.5703125" style="76" customWidth="1"/>
    <col min="1270" max="1270" width="9.42578125" style="76" customWidth="1"/>
    <col min="1271" max="1271" width="17.5703125" style="76" bestFit="1" customWidth="1"/>
    <col min="1272" max="1272" width="18.85546875" style="76" customWidth="1"/>
    <col min="1273" max="1273" width="18.42578125" style="76" customWidth="1"/>
    <col min="1274" max="1275" width="18.5703125" style="76" customWidth="1"/>
    <col min="1276" max="1276" width="19" style="76" customWidth="1"/>
    <col min="1277" max="1277" width="18" style="76" bestFit="1" customWidth="1"/>
    <col min="1278" max="1278" width="18.42578125" style="76" bestFit="1" customWidth="1"/>
    <col min="1279" max="1279" width="17.85546875" style="76" customWidth="1"/>
    <col min="1280" max="1280" width="16" style="76" bestFit="1" customWidth="1"/>
    <col min="1281" max="1522" width="17.28515625" style="76"/>
    <col min="1523" max="1523" width="2.7109375" style="76" customWidth="1"/>
    <col min="1524" max="1524" width="6.42578125" style="76" customWidth="1"/>
    <col min="1525" max="1525" width="31.5703125" style="76" customWidth="1"/>
    <col min="1526" max="1526" width="9.42578125" style="76" customWidth="1"/>
    <col min="1527" max="1527" width="17.5703125" style="76" bestFit="1" customWidth="1"/>
    <col min="1528" max="1528" width="18.85546875" style="76" customWidth="1"/>
    <col min="1529" max="1529" width="18.42578125" style="76" customWidth="1"/>
    <col min="1530" max="1531" width="18.5703125" style="76" customWidth="1"/>
    <col min="1532" max="1532" width="19" style="76" customWidth="1"/>
    <col min="1533" max="1533" width="18" style="76" bestFit="1" customWidth="1"/>
    <col min="1534" max="1534" width="18.42578125" style="76" bestFit="1" customWidth="1"/>
    <col min="1535" max="1535" width="17.85546875" style="76" customWidth="1"/>
    <col min="1536" max="1536" width="16" style="76" bestFit="1" customWidth="1"/>
    <col min="1537" max="1778" width="17.28515625" style="76"/>
    <col min="1779" max="1779" width="2.7109375" style="76" customWidth="1"/>
    <col min="1780" max="1780" width="6.42578125" style="76" customWidth="1"/>
    <col min="1781" max="1781" width="31.5703125" style="76" customWidth="1"/>
    <col min="1782" max="1782" width="9.42578125" style="76" customWidth="1"/>
    <col min="1783" max="1783" width="17.5703125" style="76" bestFit="1" customWidth="1"/>
    <col min="1784" max="1784" width="18.85546875" style="76" customWidth="1"/>
    <col min="1785" max="1785" width="18.42578125" style="76" customWidth="1"/>
    <col min="1786" max="1787" width="18.5703125" style="76" customWidth="1"/>
    <col min="1788" max="1788" width="19" style="76" customWidth="1"/>
    <col min="1789" max="1789" width="18" style="76" bestFit="1" customWidth="1"/>
    <col min="1790" max="1790" width="18.42578125" style="76" bestFit="1" customWidth="1"/>
    <col min="1791" max="1791" width="17.85546875" style="76" customWidth="1"/>
    <col min="1792" max="1792" width="16" style="76" bestFit="1" customWidth="1"/>
    <col min="1793" max="2034" width="17.28515625" style="76"/>
    <col min="2035" max="2035" width="2.7109375" style="76" customWidth="1"/>
    <col min="2036" max="2036" width="6.42578125" style="76" customWidth="1"/>
    <col min="2037" max="2037" width="31.5703125" style="76" customWidth="1"/>
    <col min="2038" max="2038" width="9.42578125" style="76" customWidth="1"/>
    <col min="2039" max="2039" width="17.5703125" style="76" bestFit="1" customWidth="1"/>
    <col min="2040" max="2040" width="18.85546875" style="76" customWidth="1"/>
    <col min="2041" max="2041" width="18.42578125" style="76" customWidth="1"/>
    <col min="2042" max="2043" width="18.5703125" style="76" customWidth="1"/>
    <col min="2044" max="2044" width="19" style="76" customWidth="1"/>
    <col min="2045" max="2045" width="18" style="76" bestFit="1" customWidth="1"/>
    <col min="2046" max="2046" width="18.42578125" style="76" bestFit="1" customWidth="1"/>
    <col min="2047" max="2047" width="17.85546875" style="76" customWidth="1"/>
    <col min="2048" max="2048" width="16" style="76" bestFit="1" customWidth="1"/>
    <col min="2049" max="2290" width="17.28515625" style="76"/>
    <col min="2291" max="2291" width="2.7109375" style="76" customWidth="1"/>
    <col min="2292" max="2292" width="6.42578125" style="76" customWidth="1"/>
    <col min="2293" max="2293" width="31.5703125" style="76" customWidth="1"/>
    <col min="2294" max="2294" width="9.42578125" style="76" customWidth="1"/>
    <col min="2295" max="2295" width="17.5703125" style="76" bestFit="1" customWidth="1"/>
    <col min="2296" max="2296" width="18.85546875" style="76" customWidth="1"/>
    <col min="2297" max="2297" width="18.42578125" style="76" customWidth="1"/>
    <col min="2298" max="2299" width="18.5703125" style="76" customWidth="1"/>
    <col min="2300" max="2300" width="19" style="76" customWidth="1"/>
    <col min="2301" max="2301" width="18" style="76" bestFit="1" customWidth="1"/>
    <col min="2302" max="2302" width="18.42578125" style="76" bestFit="1" customWidth="1"/>
    <col min="2303" max="2303" width="17.85546875" style="76" customWidth="1"/>
    <col min="2304" max="2304" width="16" style="76" bestFit="1" customWidth="1"/>
    <col min="2305" max="2546" width="17.28515625" style="76"/>
    <col min="2547" max="2547" width="2.7109375" style="76" customWidth="1"/>
    <col min="2548" max="2548" width="6.42578125" style="76" customWidth="1"/>
    <col min="2549" max="2549" width="31.5703125" style="76" customWidth="1"/>
    <col min="2550" max="2550" width="9.42578125" style="76" customWidth="1"/>
    <col min="2551" max="2551" width="17.5703125" style="76" bestFit="1" customWidth="1"/>
    <col min="2552" max="2552" width="18.85546875" style="76" customWidth="1"/>
    <col min="2553" max="2553" width="18.42578125" style="76" customWidth="1"/>
    <col min="2554" max="2555" width="18.5703125" style="76" customWidth="1"/>
    <col min="2556" max="2556" width="19" style="76" customWidth="1"/>
    <col min="2557" max="2557" width="18" style="76" bestFit="1" customWidth="1"/>
    <col min="2558" max="2558" width="18.42578125" style="76" bestFit="1" customWidth="1"/>
    <col min="2559" max="2559" width="17.85546875" style="76" customWidth="1"/>
    <col min="2560" max="2560" width="16" style="76" bestFit="1" customWidth="1"/>
    <col min="2561" max="2802" width="17.28515625" style="76"/>
    <col min="2803" max="2803" width="2.7109375" style="76" customWidth="1"/>
    <col min="2804" max="2804" width="6.42578125" style="76" customWidth="1"/>
    <col min="2805" max="2805" width="31.5703125" style="76" customWidth="1"/>
    <col min="2806" max="2806" width="9.42578125" style="76" customWidth="1"/>
    <col min="2807" max="2807" width="17.5703125" style="76" bestFit="1" customWidth="1"/>
    <col min="2808" max="2808" width="18.85546875" style="76" customWidth="1"/>
    <col min="2809" max="2809" width="18.42578125" style="76" customWidth="1"/>
    <col min="2810" max="2811" width="18.5703125" style="76" customWidth="1"/>
    <col min="2812" max="2812" width="19" style="76" customWidth="1"/>
    <col min="2813" max="2813" width="18" style="76" bestFit="1" customWidth="1"/>
    <col min="2814" max="2814" width="18.42578125" style="76" bestFit="1" customWidth="1"/>
    <col min="2815" max="2815" width="17.85546875" style="76" customWidth="1"/>
    <col min="2816" max="2816" width="16" style="76" bestFit="1" customWidth="1"/>
    <col min="2817" max="3058" width="17.28515625" style="76"/>
    <col min="3059" max="3059" width="2.7109375" style="76" customWidth="1"/>
    <col min="3060" max="3060" width="6.42578125" style="76" customWidth="1"/>
    <col min="3061" max="3061" width="31.5703125" style="76" customWidth="1"/>
    <col min="3062" max="3062" width="9.42578125" style="76" customWidth="1"/>
    <col min="3063" max="3063" width="17.5703125" style="76" bestFit="1" customWidth="1"/>
    <col min="3064" max="3064" width="18.85546875" style="76" customWidth="1"/>
    <col min="3065" max="3065" width="18.42578125" style="76" customWidth="1"/>
    <col min="3066" max="3067" width="18.5703125" style="76" customWidth="1"/>
    <col min="3068" max="3068" width="19" style="76" customWidth="1"/>
    <col min="3069" max="3069" width="18" style="76" bestFit="1" customWidth="1"/>
    <col min="3070" max="3070" width="18.42578125" style="76" bestFit="1" customWidth="1"/>
    <col min="3071" max="3071" width="17.85546875" style="76" customWidth="1"/>
    <col min="3072" max="3072" width="16" style="76" bestFit="1" customWidth="1"/>
    <col min="3073" max="3314" width="17.28515625" style="76"/>
    <col min="3315" max="3315" width="2.7109375" style="76" customWidth="1"/>
    <col min="3316" max="3316" width="6.42578125" style="76" customWidth="1"/>
    <col min="3317" max="3317" width="31.5703125" style="76" customWidth="1"/>
    <col min="3318" max="3318" width="9.42578125" style="76" customWidth="1"/>
    <col min="3319" max="3319" width="17.5703125" style="76" bestFit="1" customWidth="1"/>
    <col min="3320" max="3320" width="18.85546875" style="76" customWidth="1"/>
    <col min="3321" max="3321" width="18.42578125" style="76" customWidth="1"/>
    <col min="3322" max="3323" width="18.5703125" style="76" customWidth="1"/>
    <col min="3324" max="3324" width="19" style="76" customWidth="1"/>
    <col min="3325" max="3325" width="18" style="76" bestFit="1" customWidth="1"/>
    <col min="3326" max="3326" width="18.42578125" style="76" bestFit="1" customWidth="1"/>
    <col min="3327" max="3327" width="17.85546875" style="76" customWidth="1"/>
    <col min="3328" max="3328" width="16" style="76" bestFit="1" customWidth="1"/>
    <col min="3329" max="3570" width="17.28515625" style="76"/>
    <col min="3571" max="3571" width="2.7109375" style="76" customWidth="1"/>
    <col min="3572" max="3572" width="6.42578125" style="76" customWidth="1"/>
    <col min="3573" max="3573" width="31.5703125" style="76" customWidth="1"/>
    <col min="3574" max="3574" width="9.42578125" style="76" customWidth="1"/>
    <col min="3575" max="3575" width="17.5703125" style="76" bestFit="1" customWidth="1"/>
    <col min="3576" max="3576" width="18.85546875" style="76" customWidth="1"/>
    <col min="3577" max="3577" width="18.42578125" style="76" customWidth="1"/>
    <col min="3578" max="3579" width="18.5703125" style="76" customWidth="1"/>
    <col min="3580" max="3580" width="19" style="76" customWidth="1"/>
    <col min="3581" max="3581" width="18" style="76" bestFit="1" customWidth="1"/>
    <col min="3582" max="3582" width="18.42578125" style="76" bestFit="1" customWidth="1"/>
    <col min="3583" max="3583" width="17.85546875" style="76" customWidth="1"/>
    <col min="3584" max="3584" width="16" style="76" bestFit="1" customWidth="1"/>
    <col min="3585" max="3826" width="17.28515625" style="76"/>
    <col min="3827" max="3827" width="2.7109375" style="76" customWidth="1"/>
    <col min="3828" max="3828" width="6.42578125" style="76" customWidth="1"/>
    <col min="3829" max="3829" width="31.5703125" style="76" customWidth="1"/>
    <col min="3830" max="3830" width="9.42578125" style="76" customWidth="1"/>
    <col min="3831" max="3831" width="17.5703125" style="76" bestFit="1" customWidth="1"/>
    <col min="3832" max="3832" width="18.85546875" style="76" customWidth="1"/>
    <col min="3833" max="3833" width="18.42578125" style="76" customWidth="1"/>
    <col min="3834" max="3835" width="18.5703125" style="76" customWidth="1"/>
    <col min="3836" max="3836" width="19" style="76" customWidth="1"/>
    <col min="3837" max="3837" width="18" style="76" bestFit="1" customWidth="1"/>
    <col min="3838" max="3838" width="18.42578125" style="76" bestFit="1" customWidth="1"/>
    <col min="3839" max="3839" width="17.85546875" style="76" customWidth="1"/>
    <col min="3840" max="3840" width="16" style="76" bestFit="1" customWidth="1"/>
    <col min="3841" max="4082" width="17.28515625" style="76"/>
    <col min="4083" max="4083" width="2.7109375" style="76" customWidth="1"/>
    <col min="4084" max="4084" width="6.42578125" style="76" customWidth="1"/>
    <col min="4085" max="4085" width="31.5703125" style="76" customWidth="1"/>
    <col min="4086" max="4086" width="9.42578125" style="76" customWidth="1"/>
    <col min="4087" max="4087" width="17.5703125" style="76" bestFit="1" customWidth="1"/>
    <col min="4088" max="4088" width="18.85546875" style="76" customWidth="1"/>
    <col min="4089" max="4089" width="18.42578125" style="76" customWidth="1"/>
    <col min="4090" max="4091" width="18.5703125" style="76" customWidth="1"/>
    <col min="4092" max="4092" width="19" style="76" customWidth="1"/>
    <col min="4093" max="4093" width="18" style="76" bestFit="1" customWidth="1"/>
    <col min="4094" max="4094" width="18.42578125" style="76" bestFit="1" customWidth="1"/>
    <col min="4095" max="4095" width="17.85546875" style="76" customWidth="1"/>
    <col min="4096" max="4096" width="16" style="76" bestFit="1" customWidth="1"/>
    <col min="4097" max="4338" width="17.28515625" style="76"/>
    <col min="4339" max="4339" width="2.7109375" style="76" customWidth="1"/>
    <col min="4340" max="4340" width="6.42578125" style="76" customWidth="1"/>
    <col min="4341" max="4341" width="31.5703125" style="76" customWidth="1"/>
    <col min="4342" max="4342" width="9.42578125" style="76" customWidth="1"/>
    <col min="4343" max="4343" width="17.5703125" style="76" bestFit="1" customWidth="1"/>
    <col min="4344" max="4344" width="18.85546875" style="76" customWidth="1"/>
    <col min="4345" max="4345" width="18.42578125" style="76" customWidth="1"/>
    <col min="4346" max="4347" width="18.5703125" style="76" customWidth="1"/>
    <col min="4348" max="4348" width="19" style="76" customWidth="1"/>
    <col min="4349" max="4349" width="18" style="76" bestFit="1" customWidth="1"/>
    <col min="4350" max="4350" width="18.42578125" style="76" bestFit="1" customWidth="1"/>
    <col min="4351" max="4351" width="17.85546875" style="76" customWidth="1"/>
    <col min="4352" max="4352" width="16" style="76" bestFit="1" customWidth="1"/>
    <col min="4353" max="4594" width="17.28515625" style="76"/>
    <col min="4595" max="4595" width="2.7109375" style="76" customWidth="1"/>
    <col min="4596" max="4596" width="6.42578125" style="76" customWidth="1"/>
    <col min="4597" max="4597" width="31.5703125" style="76" customWidth="1"/>
    <col min="4598" max="4598" width="9.42578125" style="76" customWidth="1"/>
    <col min="4599" max="4599" width="17.5703125" style="76" bestFit="1" customWidth="1"/>
    <col min="4600" max="4600" width="18.85546875" style="76" customWidth="1"/>
    <col min="4601" max="4601" width="18.42578125" style="76" customWidth="1"/>
    <col min="4602" max="4603" width="18.5703125" style="76" customWidth="1"/>
    <col min="4604" max="4604" width="19" style="76" customWidth="1"/>
    <col min="4605" max="4605" width="18" style="76" bestFit="1" customWidth="1"/>
    <col min="4606" max="4606" width="18.42578125" style="76" bestFit="1" customWidth="1"/>
    <col min="4607" max="4607" width="17.85546875" style="76" customWidth="1"/>
    <col min="4608" max="4608" width="16" style="76" bestFit="1" customWidth="1"/>
    <col min="4609" max="4850" width="17.28515625" style="76"/>
    <col min="4851" max="4851" width="2.7109375" style="76" customWidth="1"/>
    <col min="4852" max="4852" width="6.42578125" style="76" customWidth="1"/>
    <col min="4853" max="4853" width="31.5703125" style="76" customWidth="1"/>
    <col min="4854" max="4854" width="9.42578125" style="76" customWidth="1"/>
    <col min="4855" max="4855" width="17.5703125" style="76" bestFit="1" customWidth="1"/>
    <col min="4856" max="4856" width="18.85546875" style="76" customWidth="1"/>
    <col min="4857" max="4857" width="18.42578125" style="76" customWidth="1"/>
    <col min="4858" max="4859" width="18.5703125" style="76" customWidth="1"/>
    <col min="4860" max="4860" width="19" style="76" customWidth="1"/>
    <col min="4861" max="4861" width="18" style="76" bestFit="1" customWidth="1"/>
    <col min="4862" max="4862" width="18.42578125" style="76" bestFit="1" customWidth="1"/>
    <col min="4863" max="4863" width="17.85546875" style="76" customWidth="1"/>
    <col min="4864" max="4864" width="16" style="76" bestFit="1" customWidth="1"/>
    <col min="4865" max="5106" width="17.28515625" style="76"/>
    <col min="5107" max="5107" width="2.7109375" style="76" customWidth="1"/>
    <col min="5108" max="5108" width="6.42578125" style="76" customWidth="1"/>
    <col min="5109" max="5109" width="31.5703125" style="76" customWidth="1"/>
    <col min="5110" max="5110" width="9.42578125" style="76" customWidth="1"/>
    <col min="5111" max="5111" width="17.5703125" style="76" bestFit="1" customWidth="1"/>
    <col min="5112" max="5112" width="18.85546875" style="76" customWidth="1"/>
    <col min="5113" max="5113" width="18.42578125" style="76" customWidth="1"/>
    <col min="5114" max="5115" width="18.5703125" style="76" customWidth="1"/>
    <col min="5116" max="5116" width="19" style="76" customWidth="1"/>
    <col min="5117" max="5117" width="18" style="76" bestFit="1" customWidth="1"/>
    <col min="5118" max="5118" width="18.42578125" style="76" bestFit="1" customWidth="1"/>
    <col min="5119" max="5119" width="17.85546875" style="76" customWidth="1"/>
    <col min="5120" max="5120" width="16" style="76" bestFit="1" customWidth="1"/>
    <col min="5121" max="5362" width="17.28515625" style="76"/>
    <col min="5363" max="5363" width="2.7109375" style="76" customWidth="1"/>
    <col min="5364" max="5364" width="6.42578125" style="76" customWidth="1"/>
    <col min="5365" max="5365" width="31.5703125" style="76" customWidth="1"/>
    <col min="5366" max="5366" width="9.42578125" style="76" customWidth="1"/>
    <col min="5367" max="5367" width="17.5703125" style="76" bestFit="1" customWidth="1"/>
    <col min="5368" max="5368" width="18.85546875" style="76" customWidth="1"/>
    <col min="5369" max="5369" width="18.42578125" style="76" customWidth="1"/>
    <col min="5370" max="5371" width="18.5703125" style="76" customWidth="1"/>
    <col min="5372" max="5372" width="19" style="76" customWidth="1"/>
    <col min="5373" max="5373" width="18" style="76" bestFit="1" customWidth="1"/>
    <col min="5374" max="5374" width="18.42578125" style="76" bestFit="1" customWidth="1"/>
    <col min="5375" max="5375" width="17.85546875" style="76" customWidth="1"/>
    <col min="5376" max="5376" width="16" style="76" bestFit="1" customWidth="1"/>
    <col min="5377" max="5618" width="17.28515625" style="76"/>
    <col min="5619" max="5619" width="2.7109375" style="76" customWidth="1"/>
    <col min="5620" max="5620" width="6.42578125" style="76" customWidth="1"/>
    <col min="5621" max="5621" width="31.5703125" style="76" customWidth="1"/>
    <col min="5622" max="5622" width="9.42578125" style="76" customWidth="1"/>
    <col min="5623" max="5623" width="17.5703125" style="76" bestFit="1" customWidth="1"/>
    <col min="5624" max="5624" width="18.85546875" style="76" customWidth="1"/>
    <col min="5625" max="5625" width="18.42578125" style="76" customWidth="1"/>
    <col min="5626" max="5627" width="18.5703125" style="76" customWidth="1"/>
    <col min="5628" max="5628" width="19" style="76" customWidth="1"/>
    <col min="5629" max="5629" width="18" style="76" bestFit="1" customWidth="1"/>
    <col min="5630" max="5630" width="18.42578125" style="76" bestFit="1" customWidth="1"/>
    <col min="5631" max="5631" width="17.85546875" style="76" customWidth="1"/>
    <col min="5632" max="5632" width="16" style="76" bestFit="1" customWidth="1"/>
    <col min="5633" max="5874" width="17.28515625" style="76"/>
    <col min="5875" max="5875" width="2.7109375" style="76" customWidth="1"/>
    <col min="5876" max="5876" width="6.42578125" style="76" customWidth="1"/>
    <col min="5877" max="5877" width="31.5703125" style="76" customWidth="1"/>
    <col min="5878" max="5878" width="9.42578125" style="76" customWidth="1"/>
    <col min="5879" max="5879" width="17.5703125" style="76" bestFit="1" customWidth="1"/>
    <col min="5880" max="5880" width="18.85546875" style="76" customWidth="1"/>
    <col min="5881" max="5881" width="18.42578125" style="76" customWidth="1"/>
    <col min="5882" max="5883" width="18.5703125" style="76" customWidth="1"/>
    <col min="5884" max="5884" width="19" style="76" customWidth="1"/>
    <col min="5885" max="5885" width="18" style="76" bestFit="1" customWidth="1"/>
    <col min="5886" max="5886" width="18.42578125" style="76" bestFit="1" customWidth="1"/>
    <col min="5887" max="5887" width="17.85546875" style="76" customWidth="1"/>
    <col min="5888" max="5888" width="16" style="76" bestFit="1" customWidth="1"/>
    <col min="5889" max="6130" width="17.28515625" style="76"/>
    <col min="6131" max="6131" width="2.7109375" style="76" customWidth="1"/>
    <col min="6132" max="6132" width="6.42578125" style="76" customWidth="1"/>
    <col min="6133" max="6133" width="31.5703125" style="76" customWidth="1"/>
    <col min="6134" max="6134" width="9.42578125" style="76" customWidth="1"/>
    <col min="6135" max="6135" width="17.5703125" style="76" bestFit="1" customWidth="1"/>
    <col min="6136" max="6136" width="18.85546875" style="76" customWidth="1"/>
    <col min="6137" max="6137" width="18.42578125" style="76" customWidth="1"/>
    <col min="6138" max="6139" width="18.5703125" style="76" customWidth="1"/>
    <col min="6140" max="6140" width="19" style="76" customWidth="1"/>
    <col min="6141" max="6141" width="18" style="76" bestFit="1" customWidth="1"/>
    <col min="6142" max="6142" width="18.42578125" style="76" bestFit="1" customWidth="1"/>
    <col min="6143" max="6143" width="17.85546875" style="76" customWidth="1"/>
    <col min="6144" max="6144" width="16" style="76" bestFit="1" customWidth="1"/>
    <col min="6145" max="6386" width="17.28515625" style="76"/>
    <col min="6387" max="6387" width="2.7109375" style="76" customWidth="1"/>
    <col min="6388" max="6388" width="6.42578125" style="76" customWidth="1"/>
    <col min="6389" max="6389" width="31.5703125" style="76" customWidth="1"/>
    <col min="6390" max="6390" width="9.42578125" style="76" customWidth="1"/>
    <col min="6391" max="6391" width="17.5703125" style="76" bestFit="1" customWidth="1"/>
    <col min="6392" max="6392" width="18.85546875" style="76" customWidth="1"/>
    <col min="6393" max="6393" width="18.42578125" style="76" customWidth="1"/>
    <col min="6394" max="6395" width="18.5703125" style="76" customWidth="1"/>
    <col min="6396" max="6396" width="19" style="76" customWidth="1"/>
    <col min="6397" max="6397" width="18" style="76" bestFit="1" customWidth="1"/>
    <col min="6398" max="6398" width="18.42578125" style="76" bestFit="1" customWidth="1"/>
    <col min="6399" max="6399" width="17.85546875" style="76" customWidth="1"/>
    <col min="6400" max="6400" width="16" style="76" bestFit="1" customWidth="1"/>
    <col min="6401" max="6642" width="17.28515625" style="76"/>
    <col min="6643" max="6643" width="2.7109375" style="76" customWidth="1"/>
    <col min="6644" max="6644" width="6.42578125" style="76" customWidth="1"/>
    <col min="6645" max="6645" width="31.5703125" style="76" customWidth="1"/>
    <col min="6646" max="6646" width="9.42578125" style="76" customWidth="1"/>
    <col min="6647" max="6647" width="17.5703125" style="76" bestFit="1" customWidth="1"/>
    <col min="6648" max="6648" width="18.85546875" style="76" customWidth="1"/>
    <col min="6649" max="6649" width="18.42578125" style="76" customWidth="1"/>
    <col min="6650" max="6651" width="18.5703125" style="76" customWidth="1"/>
    <col min="6652" max="6652" width="19" style="76" customWidth="1"/>
    <col min="6653" max="6653" width="18" style="76" bestFit="1" customWidth="1"/>
    <col min="6654" max="6654" width="18.42578125" style="76" bestFit="1" customWidth="1"/>
    <col min="6655" max="6655" width="17.85546875" style="76" customWidth="1"/>
    <col min="6656" max="6656" width="16" style="76" bestFit="1" customWidth="1"/>
    <col min="6657" max="6898" width="17.28515625" style="76"/>
    <col min="6899" max="6899" width="2.7109375" style="76" customWidth="1"/>
    <col min="6900" max="6900" width="6.42578125" style="76" customWidth="1"/>
    <col min="6901" max="6901" width="31.5703125" style="76" customWidth="1"/>
    <col min="6902" max="6902" width="9.42578125" style="76" customWidth="1"/>
    <col min="6903" max="6903" width="17.5703125" style="76" bestFit="1" customWidth="1"/>
    <col min="6904" max="6904" width="18.85546875" style="76" customWidth="1"/>
    <col min="6905" max="6905" width="18.42578125" style="76" customWidth="1"/>
    <col min="6906" max="6907" width="18.5703125" style="76" customWidth="1"/>
    <col min="6908" max="6908" width="19" style="76" customWidth="1"/>
    <col min="6909" max="6909" width="18" style="76" bestFit="1" customWidth="1"/>
    <col min="6910" max="6910" width="18.42578125" style="76" bestFit="1" customWidth="1"/>
    <col min="6911" max="6911" width="17.85546875" style="76" customWidth="1"/>
    <col min="6912" max="6912" width="16" style="76" bestFit="1" customWidth="1"/>
    <col min="6913" max="7154" width="17.28515625" style="76"/>
    <col min="7155" max="7155" width="2.7109375" style="76" customWidth="1"/>
    <col min="7156" max="7156" width="6.42578125" style="76" customWidth="1"/>
    <col min="7157" max="7157" width="31.5703125" style="76" customWidth="1"/>
    <col min="7158" max="7158" width="9.42578125" style="76" customWidth="1"/>
    <col min="7159" max="7159" width="17.5703125" style="76" bestFit="1" customWidth="1"/>
    <col min="7160" max="7160" width="18.85546875" style="76" customWidth="1"/>
    <col min="7161" max="7161" width="18.42578125" style="76" customWidth="1"/>
    <col min="7162" max="7163" width="18.5703125" style="76" customWidth="1"/>
    <col min="7164" max="7164" width="19" style="76" customWidth="1"/>
    <col min="7165" max="7165" width="18" style="76" bestFit="1" customWidth="1"/>
    <col min="7166" max="7166" width="18.42578125" style="76" bestFit="1" customWidth="1"/>
    <col min="7167" max="7167" width="17.85546875" style="76" customWidth="1"/>
    <col min="7168" max="7168" width="16" style="76" bestFit="1" customWidth="1"/>
    <col min="7169" max="7410" width="17.28515625" style="76"/>
    <col min="7411" max="7411" width="2.7109375" style="76" customWidth="1"/>
    <col min="7412" max="7412" width="6.42578125" style="76" customWidth="1"/>
    <col min="7413" max="7413" width="31.5703125" style="76" customWidth="1"/>
    <col min="7414" max="7414" width="9.42578125" style="76" customWidth="1"/>
    <col min="7415" max="7415" width="17.5703125" style="76" bestFit="1" customWidth="1"/>
    <col min="7416" max="7416" width="18.85546875" style="76" customWidth="1"/>
    <col min="7417" max="7417" width="18.42578125" style="76" customWidth="1"/>
    <col min="7418" max="7419" width="18.5703125" style="76" customWidth="1"/>
    <col min="7420" max="7420" width="19" style="76" customWidth="1"/>
    <col min="7421" max="7421" width="18" style="76" bestFit="1" customWidth="1"/>
    <col min="7422" max="7422" width="18.42578125" style="76" bestFit="1" customWidth="1"/>
    <col min="7423" max="7423" width="17.85546875" style="76" customWidth="1"/>
    <col min="7424" max="7424" width="16" style="76" bestFit="1" customWidth="1"/>
    <col min="7425" max="7666" width="17.28515625" style="76"/>
    <col min="7667" max="7667" width="2.7109375" style="76" customWidth="1"/>
    <col min="7668" max="7668" width="6.42578125" style="76" customWidth="1"/>
    <col min="7669" max="7669" width="31.5703125" style="76" customWidth="1"/>
    <col min="7670" max="7670" width="9.42578125" style="76" customWidth="1"/>
    <col min="7671" max="7671" width="17.5703125" style="76" bestFit="1" customWidth="1"/>
    <col min="7672" max="7672" width="18.85546875" style="76" customWidth="1"/>
    <col min="7673" max="7673" width="18.42578125" style="76" customWidth="1"/>
    <col min="7674" max="7675" width="18.5703125" style="76" customWidth="1"/>
    <col min="7676" max="7676" width="19" style="76" customWidth="1"/>
    <col min="7677" max="7677" width="18" style="76" bestFit="1" customWidth="1"/>
    <col min="7678" max="7678" width="18.42578125" style="76" bestFit="1" customWidth="1"/>
    <col min="7679" max="7679" width="17.85546875" style="76" customWidth="1"/>
    <col min="7680" max="7680" width="16" style="76" bestFit="1" customWidth="1"/>
    <col min="7681" max="7922" width="17.28515625" style="76"/>
    <col min="7923" max="7923" width="2.7109375" style="76" customWidth="1"/>
    <col min="7924" max="7924" width="6.42578125" style="76" customWidth="1"/>
    <col min="7925" max="7925" width="31.5703125" style="76" customWidth="1"/>
    <col min="7926" max="7926" width="9.42578125" style="76" customWidth="1"/>
    <col min="7927" max="7927" width="17.5703125" style="76" bestFit="1" customWidth="1"/>
    <col min="7928" max="7928" width="18.85546875" style="76" customWidth="1"/>
    <col min="7929" max="7929" width="18.42578125" style="76" customWidth="1"/>
    <col min="7930" max="7931" width="18.5703125" style="76" customWidth="1"/>
    <col min="7932" max="7932" width="19" style="76" customWidth="1"/>
    <col min="7933" max="7933" width="18" style="76" bestFit="1" customWidth="1"/>
    <col min="7934" max="7934" width="18.42578125" style="76" bestFit="1" customWidth="1"/>
    <col min="7935" max="7935" width="17.85546875" style="76" customWidth="1"/>
    <col min="7936" max="7936" width="16" style="76" bestFit="1" customWidth="1"/>
    <col min="7937" max="8178" width="17.28515625" style="76"/>
    <col min="8179" max="8179" width="2.7109375" style="76" customWidth="1"/>
    <col min="8180" max="8180" width="6.42578125" style="76" customWidth="1"/>
    <col min="8181" max="8181" width="31.5703125" style="76" customWidth="1"/>
    <col min="8182" max="8182" width="9.42578125" style="76" customWidth="1"/>
    <col min="8183" max="8183" width="17.5703125" style="76" bestFit="1" customWidth="1"/>
    <col min="8184" max="8184" width="18.85546875" style="76" customWidth="1"/>
    <col min="8185" max="8185" width="18.42578125" style="76" customWidth="1"/>
    <col min="8186" max="8187" width="18.5703125" style="76" customWidth="1"/>
    <col min="8188" max="8188" width="19" style="76" customWidth="1"/>
    <col min="8189" max="8189" width="18" style="76" bestFit="1" customWidth="1"/>
    <col min="8190" max="8190" width="18.42578125" style="76" bestFit="1" customWidth="1"/>
    <col min="8191" max="8191" width="17.85546875" style="76" customWidth="1"/>
    <col min="8192" max="8192" width="16" style="76" bestFit="1" customWidth="1"/>
    <col min="8193" max="8434" width="17.28515625" style="76"/>
    <col min="8435" max="8435" width="2.7109375" style="76" customWidth="1"/>
    <col min="8436" max="8436" width="6.42578125" style="76" customWidth="1"/>
    <col min="8437" max="8437" width="31.5703125" style="76" customWidth="1"/>
    <col min="8438" max="8438" width="9.42578125" style="76" customWidth="1"/>
    <col min="8439" max="8439" width="17.5703125" style="76" bestFit="1" customWidth="1"/>
    <col min="8440" max="8440" width="18.85546875" style="76" customWidth="1"/>
    <col min="8441" max="8441" width="18.42578125" style="76" customWidth="1"/>
    <col min="8442" max="8443" width="18.5703125" style="76" customWidth="1"/>
    <col min="8444" max="8444" width="19" style="76" customWidth="1"/>
    <col min="8445" max="8445" width="18" style="76" bestFit="1" customWidth="1"/>
    <col min="8446" max="8446" width="18.42578125" style="76" bestFit="1" customWidth="1"/>
    <col min="8447" max="8447" width="17.85546875" style="76" customWidth="1"/>
    <col min="8448" max="8448" width="16" style="76" bestFit="1" customWidth="1"/>
    <col min="8449" max="8690" width="17.28515625" style="76"/>
    <col min="8691" max="8691" width="2.7109375" style="76" customWidth="1"/>
    <col min="8692" max="8692" width="6.42578125" style="76" customWidth="1"/>
    <col min="8693" max="8693" width="31.5703125" style="76" customWidth="1"/>
    <col min="8694" max="8694" width="9.42578125" style="76" customWidth="1"/>
    <col min="8695" max="8695" width="17.5703125" style="76" bestFit="1" customWidth="1"/>
    <col min="8696" max="8696" width="18.85546875" style="76" customWidth="1"/>
    <col min="8697" max="8697" width="18.42578125" style="76" customWidth="1"/>
    <col min="8698" max="8699" width="18.5703125" style="76" customWidth="1"/>
    <col min="8700" max="8700" width="19" style="76" customWidth="1"/>
    <col min="8701" max="8701" width="18" style="76" bestFit="1" customWidth="1"/>
    <col min="8702" max="8702" width="18.42578125" style="76" bestFit="1" customWidth="1"/>
    <col min="8703" max="8703" width="17.85546875" style="76" customWidth="1"/>
    <col min="8704" max="8704" width="16" style="76" bestFit="1" customWidth="1"/>
    <col min="8705" max="8946" width="17.28515625" style="76"/>
    <col min="8947" max="8947" width="2.7109375" style="76" customWidth="1"/>
    <col min="8948" max="8948" width="6.42578125" style="76" customWidth="1"/>
    <col min="8949" max="8949" width="31.5703125" style="76" customWidth="1"/>
    <col min="8950" max="8950" width="9.42578125" style="76" customWidth="1"/>
    <col min="8951" max="8951" width="17.5703125" style="76" bestFit="1" customWidth="1"/>
    <col min="8952" max="8952" width="18.85546875" style="76" customWidth="1"/>
    <col min="8953" max="8953" width="18.42578125" style="76" customWidth="1"/>
    <col min="8954" max="8955" width="18.5703125" style="76" customWidth="1"/>
    <col min="8956" max="8956" width="19" style="76" customWidth="1"/>
    <col min="8957" max="8957" width="18" style="76" bestFit="1" customWidth="1"/>
    <col min="8958" max="8958" width="18.42578125" style="76" bestFit="1" customWidth="1"/>
    <col min="8959" max="8959" width="17.85546875" style="76" customWidth="1"/>
    <col min="8960" max="8960" width="16" style="76" bestFit="1" customWidth="1"/>
    <col min="8961" max="9202" width="17.28515625" style="76"/>
    <col min="9203" max="9203" width="2.7109375" style="76" customWidth="1"/>
    <col min="9204" max="9204" width="6.42578125" style="76" customWidth="1"/>
    <col min="9205" max="9205" width="31.5703125" style="76" customWidth="1"/>
    <col min="9206" max="9206" width="9.42578125" style="76" customWidth="1"/>
    <col min="9207" max="9207" width="17.5703125" style="76" bestFit="1" customWidth="1"/>
    <col min="9208" max="9208" width="18.85546875" style="76" customWidth="1"/>
    <col min="9209" max="9209" width="18.42578125" style="76" customWidth="1"/>
    <col min="9210" max="9211" width="18.5703125" style="76" customWidth="1"/>
    <col min="9212" max="9212" width="19" style="76" customWidth="1"/>
    <col min="9213" max="9213" width="18" style="76" bestFit="1" customWidth="1"/>
    <col min="9214" max="9214" width="18.42578125" style="76" bestFit="1" customWidth="1"/>
    <col min="9215" max="9215" width="17.85546875" style="76" customWidth="1"/>
    <col min="9216" max="9216" width="16" style="76" bestFit="1" customWidth="1"/>
    <col min="9217" max="9458" width="17.28515625" style="76"/>
    <col min="9459" max="9459" width="2.7109375" style="76" customWidth="1"/>
    <col min="9460" max="9460" width="6.42578125" style="76" customWidth="1"/>
    <col min="9461" max="9461" width="31.5703125" style="76" customWidth="1"/>
    <col min="9462" max="9462" width="9.42578125" style="76" customWidth="1"/>
    <col min="9463" max="9463" width="17.5703125" style="76" bestFit="1" customWidth="1"/>
    <col min="9464" max="9464" width="18.85546875" style="76" customWidth="1"/>
    <col min="9465" max="9465" width="18.42578125" style="76" customWidth="1"/>
    <col min="9466" max="9467" width="18.5703125" style="76" customWidth="1"/>
    <col min="9468" max="9468" width="19" style="76" customWidth="1"/>
    <col min="9469" max="9469" width="18" style="76" bestFit="1" customWidth="1"/>
    <col min="9470" max="9470" width="18.42578125" style="76" bestFit="1" customWidth="1"/>
    <col min="9471" max="9471" width="17.85546875" style="76" customWidth="1"/>
    <col min="9472" max="9472" width="16" style="76" bestFit="1" customWidth="1"/>
    <col min="9473" max="9714" width="17.28515625" style="76"/>
    <col min="9715" max="9715" width="2.7109375" style="76" customWidth="1"/>
    <col min="9716" max="9716" width="6.42578125" style="76" customWidth="1"/>
    <col min="9717" max="9717" width="31.5703125" style="76" customWidth="1"/>
    <col min="9718" max="9718" width="9.42578125" style="76" customWidth="1"/>
    <col min="9719" max="9719" width="17.5703125" style="76" bestFit="1" customWidth="1"/>
    <col min="9720" max="9720" width="18.85546875" style="76" customWidth="1"/>
    <col min="9721" max="9721" width="18.42578125" style="76" customWidth="1"/>
    <col min="9722" max="9723" width="18.5703125" style="76" customWidth="1"/>
    <col min="9724" max="9724" width="19" style="76" customWidth="1"/>
    <col min="9725" max="9725" width="18" style="76" bestFit="1" customWidth="1"/>
    <col min="9726" max="9726" width="18.42578125" style="76" bestFit="1" customWidth="1"/>
    <col min="9727" max="9727" width="17.85546875" style="76" customWidth="1"/>
    <col min="9728" max="9728" width="16" style="76" bestFit="1" customWidth="1"/>
    <col min="9729" max="9970" width="17.28515625" style="76"/>
    <col min="9971" max="9971" width="2.7109375" style="76" customWidth="1"/>
    <col min="9972" max="9972" width="6.42578125" style="76" customWidth="1"/>
    <col min="9973" max="9973" width="31.5703125" style="76" customWidth="1"/>
    <col min="9974" max="9974" width="9.42578125" style="76" customWidth="1"/>
    <col min="9975" max="9975" width="17.5703125" style="76" bestFit="1" customWidth="1"/>
    <col min="9976" max="9976" width="18.85546875" style="76" customWidth="1"/>
    <col min="9977" max="9977" width="18.42578125" style="76" customWidth="1"/>
    <col min="9978" max="9979" width="18.5703125" style="76" customWidth="1"/>
    <col min="9980" max="9980" width="19" style="76" customWidth="1"/>
    <col min="9981" max="9981" width="18" style="76" bestFit="1" customWidth="1"/>
    <col min="9982" max="9982" width="18.42578125" style="76" bestFit="1" customWidth="1"/>
    <col min="9983" max="9983" width="17.85546875" style="76" customWidth="1"/>
    <col min="9984" max="9984" width="16" style="76" bestFit="1" customWidth="1"/>
    <col min="9985" max="10226" width="17.28515625" style="76"/>
    <col min="10227" max="10227" width="2.7109375" style="76" customWidth="1"/>
    <col min="10228" max="10228" width="6.42578125" style="76" customWidth="1"/>
    <col min="10229" max="10229" width="31.5703125" style="76" customWidth="1"/>
    <col min="10230" max="10230" width="9.42578125" style="76" customWidth="1"/>
    <col min="10231" max="10231" width="17.5703125" style="76" bestFit="1" customWidth="1"/>
    <col min="10232" max="10232" width="18.85546875" style="76" customWidth="1"/>
    <col min="10233" max="10233" width="18.42578125" style="76" customWidth="1"/>
    <col min="10234" max="10235" width="18.5703125" style="76" customWidth="1"/>
    <col min="10236" max="10236" width="19" style="76" customWidth="1"/>
    <col min="10237" max="10237" width="18" style="76" bestFit="1" customWidth="1"/>
    <col min="10238" max="10238" width="18.42578125" style="76" bestFit="1" customWidth="1"/>
    <col min="10239" max="10239" width="17.85546875" style="76" customWidth="1"/>
    <col min="10240" max="10240" width="16" style="76" bestFit="1" customWidth="1"/>
    <col min="10241" max="10482" width="17.28515625" style="76"/>
    <col min="10483" max="10483" width="2.7109375" style="76" customWidth="1"/>
    <col min="10484" max="10484" width="6.42578125" style="76" customWidth="1"/>
    <col min="10485" max="10485" width="31.5703125" style="76" customWidth="1"/>
    <col min="10486" max="10486" width="9.42578125" style="76" customWidth="1"/>
    <col min="10487" max="10487" width="17.5703125" style="76" bestFit="1" customWidth="1"/>
    <col min="10488" max="10488" width="18.85546875" style="76" customWidth="1"/>
    <col min="10489" max="10489" width="18.42578125" style="76" customWidth="1"/>
    <col min="10490" max="10491" width="18.5703125" style="76" customWidth="1"/>
    <col min="10492" max="10492" width="19" style="76" customWidth="1"/>
    <col min="10493" max="10493" width="18" style="76" bestFit="1" customWidth="1"/>
    <col min="10494" max="10494" width="18.42578125" style="76" bestFit="1" customWidth="1"/>
    <col min="10495" max="10495" width="17.85546875" style="76" customWidth="1"/>
    <col min="10496" max="10496" width="16" style="76" bestFit="1" customWidth="1"/>
    <col min="10497" max="10738" width="17.28515625" style="76"/>
    <col min="10739" max="10739" width="2.7109375" style="76" customWidth="1"/>
    <col min="10740" max="10740" width="6.42578125" style="76" customWidth="1"/>
    <col min="10741" max="10741" width="31.5703125" style="76" customWidth="1"/>
    <col min="10742" max="10742" width="9.42578125" style="76" customWidth="1"/>
    <col min="10743" max="10743" width="17.5703125" style="76" bestFit="1" customWidth="1"/>
    <col min="10744" max="10744" width="18.85546875" style="76" customWidth="1"/>
    <col min="10745" max="10745" width="18.42578125" style="76" customWidth="1"/>
    <col min="10746" max="10747" width="18.5703125" style="76" customWidth="1"/>
    <col min="10748" max="10748" width="19" style="76" customWidth="1"/>
    <col min="10749" max="10749" width="18" style="76" bestFit="1" customWidth="1"/>
    <col min="10750" max="10750" width="18.42578125" style="76" bestFit="1" customWidth="1"/>
    <col min="10751" max="10751" width="17.85546875" style="76" customWidth="1"/>
    <col min="10752" max="10752" width="16" style="76" bestFit="1" customWidth="1"/>
    <col min="10753" max="10994" width="17.28515625" style="76"/>
    <col min="10995" max="10995" width="2.7109375" style="76" customWidth="1"/>
    <col min="10996" max="10996" width="6.42578125" style="76" customWidth="1"/>
    <col min="10997" max="10997" width="31.5703125" style="76" customWidth="1"/>
    <col min="10998" max="10998" width="9.42578125" style="76" customWidth="1"/>
    <col min="10999" max="10999" width="17.5703125" style="76" bestFit="1" customWidth="1"/>
    <col min="11000" max="11000" width="18.85546875" style="76" customWidth="1"/>
    <col min="11001" max="11001" width="18.42578125" style="76" customWidth="1"/>
    <col min="11002" max="11003" width="18.5703125" style="76" customWidth="1"/>
    <col min="11004" max="11004" width="19" style="76" customWidth="1"/>
    <col min="11005" max="11005" width="18" style="76" bestFit="1" customWidth="1"/>
    <col min="11006" max="11006" width="18.42578125" style="76" bestFit="1" customWidth="1"/>
    <col min="11007" max="11007" width="17.85546875" style="76" customWidth="1"/>
    <col min="11008" max="11008" width="16" style="76" bestFit="1" customWidth="1"/>
    <col min="11009" max="11250" width="17.28515625" style="76"/>
    <col min="11251" max="11251" width="2.7109375" style="76" customWidth="1"/>
    <col min="11252" max="11252" width="6.42578125" style="76" customWidth="1"/>
    <col min="11253" max="11253" width="31.5703125" style="76" customWidth="1"/>
    <col min="11254" max="11254" width="9.42578125" style="76" customWidth="1"/>
    <col min="11255" max="11255" width="17.5703125" style="76" bestFit="1" customWidth="1"/>
    <col min="11256" max="11256" width="18.85546875" style="76" customWidth="1"/>
    <col min="11257" max="11257" width="18.42578125" style="76" customWidth="1"/>
    <col min="11258" max="11259" width="18.5703125" style="76" customWidth="1"/>
    <col min="11260" max="11260" width="19" style="76" customWidth="1"/>
    <col min="11261" max="11261" width="18" style="76" bestFit="1" customWidth="1"/>
    <col min="11262" max="11262" width="18.42578125" style="76" bestFit="1" customWidth="1"/>
    <col min="11263" max="11263" width="17.85546875" style="76" customWidth="1"/>
    <col min="11264" max="11264" width="16" style="76" bestFit="1" customWidth="1"/>
    <col min="11265" max="11506" width="17.28515625" style="76"/>
    <col min="11507" max="11507" width="2.7109375" style="76" customWidth="1"/>
    <col min="11508" max="11508" width="6.42578125" style="76" customWidth="1"/>
    <col min="11509" max="11509" width="31.5703125" style="76" customWidth="1"/>
    <col min="11510" max="11510" width="9.42578125" style="76" customWidth="1"/>
    <col min="11511" max="11511" width="17.5703125" style="76" bestFit="1" customWidth="1"/>
    <col min="11512" max="11512" width="18.85546875" style="76" customWidth="1"/>
    <col min="11513" max="11513" width="18.42578125" style="76" customWidth="1"/>
    <col min="11514" max="11515" width="18.5703125" style="76" customWidth="1"/>
    <col min="11516" max="11516" width="19" style="76" customWidth="1"/>
    <col min="11517" max="11517" width="18" style="76" bestFit="1" customWidth="1"/>
    <col min="11518" max="11518" width="18.42578125" style="76" bestFit="1" customWidth="1"/>
    <col min="11519" max="11519" width="17.85546875" style="76" customWidth="1"/>
    <col min="11520" max="11520" width="16" style="76" bestFit="1" customWidth="1"/>
    <col min="11521" max="11762" width="17.28515625" style="76"/>
    <col min="11763" max="11763" width="2.7109375" style="76" customWidth="1"/>
    <col min="11764" max="11764" width="6.42578125" style="76" customWidth="1"/>
    <col min="11765" max="11765" width="31.5703125" style="76" customWidth="1"/>
    <col min="11766" max="11766" width="9.42578125" style="76" customWidth="1"/>
    <col min="11767" max="11767" width="17.5703125" style="76" bestFit="1" customWidth="1"/>
    <col min="11768" max="11768" width="18.85546875" style="76" customWidth="1"/>
    <col min="11769" max="11769" width="18.42578125" style="76" customWidth="1"/>
    <col min="11770" max="11771" width="18.5703125" style="76" customWidth="1"/>
    <col min="11772" max="11772" width="19" style="76" customWidth="1"/>
    <col min="11773" max="11773" width="18" style="76" bestFit="1" customWidth="1"/>
    <col min="11774" max="11774" width="18.42578125" style="76" bestFit="1" customWidth="1"/>
    <col min="11775" max="11775" width="17.85546875" style="76" customWidth="1"/>
    <col min="11776" max="11776" width="16" style="76" bestFit="1" customWidth="1"/>
    <col min="11777" max="12018" width="17.28515625" style="76"/>
    <col min="12019" max="12019" width="2.7109375" style="76" customWidth="1"/>
    <col min="12020" max="12020" width="6.42578125" style="76" customWidth="1"/>
    <col min="12021" max="12021" width="31.5703125" style="76" customWidth="1"/>
    <col min="12022" max="12022" width="9.42578125" style="76" customWidth="1"/>
    <col min="12023" max="12023" width="17.5703125" style="76" bestFit="1" customWidth="1"/>
    <col min="12024" max="12024" width="18.85546875" style="76" customWidth="1"/>
    <col min="12025" max="12025" width="18.42578125" style="76" customWidth="1"/>
    <col min="12026" max="12027" width="18.5703125" style="76" customWidth="1"/>
    <col min="12028" max="12028" width="19" style="76" customWidth="1"/>
    <col min="12029" max="12029" width="18" style="76" bestFit="1" customWidth="1"/>
    <col min="12030" max="12030" width="18.42578125" style="76" bestFit="1" customWidth="1"/>
    <col min="12031" max="12031" width="17.85546875" style="76" customWidth="1"/>
    <col min="12032" max="12032" width="16" style="76" bestFit="1" customWidth="1"/>
    <col min="12033" max="12274" width="17.28515625" style="76"/>
    <col min="12275" max="12275" width="2.7109375" style="76" customWidth="1"/>
    <col min="12276" max="12276" width="6.42578125" style="76" customWidth="1"/>
    <col min="12277" max="12277" width="31.5703125" style="76" customWidth="1"/>
    <col min="12278" max="12278" width="9.42578125" style="76" customWidth="1"/>
    <col min="12279" max="12279" width="17.5703125" style="76" bestFit="1" customWidth="1"/>
    <col min="12280" max="12280" width="18.85546875" style="76" customWidth="1"/>
    <col min="12281" max="12281" width="18.42578125" style="76" customWidth="1"/>
    <col min="12282" max="12283" width="18.5703125" style="76" customWidth="1"/>
    <col min="12284" max="12284" width="19" style="76" customWidth="1"/>
    <col min="12285" max="12285" width="18" style="76" bestFit="1" customWidth="1"/>
    <col min="12286" max="12286" width="18.42578125" style="76" bestFit="1" customWidth="1"/>
    <col min="12287" max="12287" width="17.85546875" style="76" customWidth="1"/>
    <col min="12288" max="12288" width="16" style="76" bestFit="1" customWidth="1"/>
    <col min="12289" max="12530" width="17.28515625" style="76"/>
    <col min="12531" max="12531" width="2.7109375" style="76" customWidth="1"/>
    <col min="12532" max="12532" width="6.42578125" style="76" customWidth="1"/>
    <col min="12533" max="12533" width="31.5703125" style="76" customWidth="1"/>
    <col min="12534" max="12534" width="9.42578125" style="76" customWidth="1"/>
    <col min="12535" max="12535" width="17.5703125" style="76" bestFit="1" customWidth="1"/>
    <col min="12536" max="12536" width="18.85546875" style="76" customWidth="1"/>
    <col min="12537" max="12537" width="18.42578125" style="76" customWidth="1"/>
    <col min="12538" max="12539" width="18.5703125" style="76" customWidth="1"/>
    <col min="12540" max="12540" width="19" style="76" customWidth="1"/>
    <col min="12541" max="12541" width="18" style="76" bestFit="1" customWidth="1"/>
    <col min="12542" max="12542" width="18.42578125" style="76" bestFit="1" customWidth="1"/>
    <col min="12543" max="12543" width="17.85546875" style="76" customWidth="1"/>
    <col min="12544" max="12544" width="16" style="76" bestFit="1" customWidth="1"/>
    <col min="12545" max="12786" width="17.28515625" style="76"/>
    <col min="12787" max="12787" width="2.7109375" style="76" customWidth="1"/>
    <col min="12788" max="12788" width="6.42578125" style="76" customWidth="1"/>
    <col min="12789" max="12789" width="31.5703125" style="76" customWidth="1"/>
    <col min="12790" max="12790" width="9.42578125" style="76" customWidth="1"/>
    <col min="12791" max="12791" width="17.5703125" style="76" bestFit="1" customWidth="1"/>
    <col min="12792" max="12792" width="18.85546875" style="76" customWidth="1"/>
    <col min="12793" max="12793" width="18.42578125" style="76" customWidth="1"/>
    <col min="12794" max="12795" width="18.5703125" style="76" customWidth="1"/>
    <col min="12796" max="12796" width="19" style="76" customWidth="1"/>
    <col min="12797" max="12797" width="18" style="76" bestFit="1" customWidth="1"/>
    <col min="12798" max="12798" width="18.42578125" style="76" bestFit="1" customWidth="1"/>
    <col min="12799" max="12799" width="17.85546875" style="76" customWidth="1"/>
    <col min="12800" max="12800" width="16" style="76" bestFit="1" customWidth="1"/>
    <col min="12801" max="13042" width="17.28515625" style="76"/>
    <col min="13043" max="13043" width="2.7109375" style="76" customWidth="1"/>
    <col min="13044" max="13044" width="6.42578125" style="76" customWidth="1"/>
    <col min="13045" max="13045" width="31.5703125" style="76" customWidth="1"/>
    <col min="13046" max="13046" width="9.42578125" style="76" customWidth="1"/>
    <col min="13047" max="13047" width="17.5703125" style="76" bestFit="1" customWidth="1"/>
    <col min="13048" max="13048" width="18.85546875" style="76" customWidth="1"/>
    <col min="13049" max="13049" width="18.42578125" style="76" customWidth="1"/>
    <col min="13050" max="13051" width="18.5703125" style="76" customWidth="1"/>
    <col min="13052" max="13052" width="19" style="76" customWidth="1"/>
    <col min="13053" max="13053" width="18" style="76" bestFit="1" customWidth="1"/>
    <col min="13054" max="13054" width="18.42578125" style="76" bestFit="1" customWidth="1"/>
    <col min="13055" max="13055" width="17.85546875" style="76" customWidth="1"/>
    <col min="13056" max="13056" width="16" style="76" bestFit="1" customWidth="1"/>
    <col min="13057" max="13298" width="17.28515625" style="76"/>
    <col min="13299" max="13299" width="2.7109375" style="76" customWidth="1"/>
    <col min="13300" max="13300" width="6.42578125" style="76" customWidth="1"/>
    <col min="13301" max="13301" width="31.5703125" style="76" customWidth="1"/>
    <col min="13302" max="13302" width="9.42578125" style="76" customWidth="1"/>
    <col min="13303" max="13303" width="17.5703125" style="76" bestFit="1" customWidth="1"/>
    <col min="13304" max="13304" width="18.85546875" style="76" customWidth="1"/>
    <col min="13305" max="13305" width="18.42578125" style="76" customWidth="1"/>
    <col min="13306" max="13307" width="18.5703125" style="76" customWidth="1"/>
    <col min="13308" max="13308" width="19" style="76" customWidth="1"/>
    <col min="13309" max="13309" width="18" style="76" bestFit="1" customWidth="1"/>
    <col min="13310" max="13310" width="18.42578125" style="76" bestFit="1" customWidth="1"/>
    <col min="13311" max="13311" width="17.85546875" style="76" customWidth="1"/>
    <col min="13312" max="13312" width="16" style="76" bestFit="1" customWidth="1"/>
    <col min="13313" max="13554" width="17.28515625" style="76"/>
    <col min="13555" max="13555" width="2.7109375" style="76" customWidth="1"/>
    <col min="13556" max="13556" width="6.42578125" style="76" customWidth="1"/>
    <col min="13557" max="13557" width="31.5703125" style="76" customWidth="1"/>
    <col min="13558" max="13558" width="9.42578125" style="76" customWidth="1"/>
    <col min="13559" max="13559" width="17.5703125" style="76" bestFit="1" customWidth="1"/>
    <col min="13560" max="13560" width="18.85546875" style="76" customWidth="1"/>
    <col min="13561" max="13561" width="18.42578125" style="76" customWidth="1"/>
    <col min="13562" max="13563" width="18.5703125" style="76" customWidth="1"/>
    <col min="13564" max="13564" width="19" style="76" customWidth="1"/>
    <col min="13565" max="13565" width="18" style="76" bestFit="1" customWidth="1"/>
    <col min="13566" max="13566" width="18.42578125" style="76" bestFit="1" customWidth="1"/>
    <col min="13567" max="13567" width="17.85546875" style="76" customWidth="1"/>
    <col min="13568" max="13568" width="16" style="76" bestFit="1" customWidth="1"/>
    <col min="13569" max="13810" width="17.28515625" style="76"/>
    <col min="13811" max="13811" width="2.7109375" style="76" customWidth="1"/>
    <col min="13812" max="13812" width="6.42578125" style="76" customWidth="1"/>
    <col min="13813" max="13813" width="31.5703125" style="76" customWidth="1"/>
    <col min="13814" max="13814" width="9.42578125" style="76" customWidth="1"/>
    <col min="13815" max="13815" width="17.5703125" style="76" bestFit="1" customWidth="1"/>
    <col min="13816" max="13816" width="18.85546875" style="76" customWidth="1"/>
    <col min="13817" max="13817" width="18.42578125" style="76" customWidth="1"/>
    <col min="13818" max="13819" width="18.5703125" style="76" customWidth="1"/>
    <col min="13820" max="13820" width="19" style="76" customWidth="1"/>
    <col min="13821" max="13821" width="18" style="76" bestFit="1" customWidth="1"/>
    <col min="13822" max="13822" width="18.42578125" style="76" bestFit="1" customWidth="1"/>
    <col min="13823" max="13823" width="17.85546875" style="76" customWidth="1"/>
    <col min="13824" max="13824" width="16" style="76" bestFit="1" customWidth="1"/>
    <col min="13825" max="14066" width="17.28515625" style="76"/>
    <col min="14067" max="14067" width="2.7109375" style="76" customWidth="1"/>
    <col min="14068" max="14068" width="6.42578125" style="76" customWidth="1"/>
    <col min="14069" max="14069" width="31.5703125" style="76" customWidth="1"/>
    <col min="14070" max="14070" width="9.42578125" style="76" customWidth="1"/>
    <col min="14071" max="14071" width="17.5703125" style="76" bestFit="1" customWidth="1"/>
    <col min="14072" max="14072" width="18.85546875" style="76" customWidth="1"/>
    <col min="14073" max="14073" width="18.42578125" style="76" customWidth="1"/>
    <col min="14074" max="14075" width="18.5703125" style="76" customWidth="1"/>
    <col min="14076" max="14076" width="19" style="76" customWidth="1"/>
    <col min="14077" max="14077" width="18" style="76" bestFit="1" customWidth="1"/>
    <col min="14078" max="14078" width="18.42578125" style="76" bestFit="1" customWidth="1"/>
    <col min="14079" max="14079" width="17.85546875" style="76" customWidth="1"/>
    <col min="14080" max="14080" width="16" style="76" bestFit="1" customWidth="1"/>
    <col min="14081" max="14322" width="17.28515625" style="76"/>
    <col min="14323" max="14323" width="2.7109375" style="76" customWidth="1"/>
    <col min="14324" max="14324" width="6.42578125" style="76" customWidth="1"/>
    <col min="14325" max="14325" width="31.5703125" style="76" customWidth="1"/>
    <col min="14326" max="14326" width="9.42578125" style="76" customWidth="1"/>
    <col min="14327" max="14327" width="17.5703125" style="76" bestFit="1" customWidth="1"/>
    <col min="14328" max="14328" width="18.85546875" style="76" customWidth="1"/>
    <col min="14329" max="14329" width="18.42578125" style="76" customWidth="1"/>
    <col min="14330" max="14331" width="18.5703125" style="76" customWidth="1"/>
    <col min="14332" max="14332" width="19" style="76" customWidth="1"/>
    <col min="14333" max="14333" width="18" style="76" bestFit="1" customWidth="1"/>
    <col min="14334" max="14334" width="18.42578125" style="76" bestFit="1" customWidth="1"/>
    <col min="14335" max="14335" width="17.85546875" style="76" customWidth="1"/>
    <col min="14336" max="14336" width="16" style="76" bestFit="1" customWidth="1"/>
    <col min="14337" max="14578" width="17.28515625" style="76"/>
    <col min="14579" max="14579" width="2.7109375" style="76" customWidth="1"/>
    <col min="14580" max="14580" width="6.42578125" style="76" customWidth="1"/>
    <col min="14581" max="14581" width="31.5703125" style="76" customWidth="1"/>
    <col min="14582" max="14582" width="9.42578125" style="76" customWidth="1"/>
    <col min="14583" max="14583" width="17.5703125" style="76" bestFit="1" customWidth="1"/>
    <col min="14584" max="14584" width="18.85546875" style="76" customWidth="1"/>
    <col min="14585" max="14585" width="18.42578125" style="76" customWidth="1"/>
    <col min="14586" max="14587" width="18.5703125" style="76" customWidth="1"/>
    <col min="14588" max="14588" width="19" style="76" customWidth="1"/>
    <col min="14589" max="14589" width="18" style="76" bestFit="1" customWidth="1"/>
    <col min="14590" max="14590" width="18.42578125" style="76" bestFit="1" customWidth="1"/>
    <col min="14591" max="14591" width="17.85546875" style="76" customWidth="1"/>
    <col min="14592" max="14592" width="16" style="76" bestFit="1" customWidth="1"/>
    <col min="14593" max="14834" width="17.28515625" style="76"/>
    <col min="14835" max="14835" width="2.7109375" style="76" customWidth="1"/>
    <col min="14836" max="14836" width="6.42578125" style="76" customWidth="1"/>
    <col min="14837" max="14837" width="31.5703125" style="76" customWidth="1"/>
    <col min="14838" max="14838" width="9.42578125" style="76" customWidth="1"/>
    <col min="14839" max="14839" width="17.5703125" style="76" bestFit="1" customWidth="1"/>
    <col min="14840" max="14840" width="18.85546875" style="76" customWidth="1"/>
    <col min="14841" max="14841" width="18.42578125" style="76" customWidth="1"/>
    <col min="14842" max="14843" width="18.5703125" style="76" customWidth="1"/>
    <col min="14844" max="14844" width="19" style="76" customWidth="1"/>
    <col min="14845" max="14845" width="18" style="76" bestFit="1" customWidth="1"/>
    <col min="14846" max="14846" width="18.42578125" style="76" bestFit="1" customWidth="1"/>
    <col min="14847" max="14847" width="17.85546875" style="76" customWidth="1"/>
    <col min="14848" max="14848" width="16" style="76" bestFit="1" customWidth="1"/>
    <col min="14849" max="15090" width="17.28515625" style="76"/>
    <col min="15091" max="15091" width="2.7109375" style="76" customWidth="1"/>
    <col min="15092" max="15092" width="6.42578125" style="76" customWidth="1"/>
    <col min="15093" max="15093" width="31.5703125" style="76" customWidth="1"/>
    <col min="15094" max="15094" width="9.42578125" style="76" customWidth="1"/>
    <col min="15095" max="15095" width="17.5703125" style="76" bestFit="1" customWidth="1"/>
    <col min="15096" max="15096" width="18.85546875" style="76" customWidth="1"/>
    <col min="15097" max="15097" width="18.42578125" style="76" customWidth="1"/>
    <col min="15098" max="15099" width="18.5703125" style="76" customWidth="1"/>
    <col min="15100" max="15100" width="19" style="76" customWidth="1"/>
    <col min="15101" max="15101" width="18" style="76" bestFit="1" customWidth="1"/>
    <col min="15102" max="15102" width="18.42578125" style="76" bestFit="1" customWidth="1"/>
    <col min="15103" max="15103" width="17.85546875" style="76" customWidth="1"/>
    <col min="15104" max="15104" width="16" style="76" bestFit="1" customWidth="1"/>
    <col min="15105" max="15346" width="17.28515625" style="76"/>
    <col min="15347" max="15347" width="2.7109375" style="76" customWidth="1"/>
    <col min="15348" max="15348" width="6.42578125" style="76" customWidth="1"/>
    <col min="15349" max="15349" width="31.5703125" style="76" customWidth="1"/>
    <col min="15350" max="15350" width="9.42578125" style="76" customWidth="1"/>
    <col min="15351" max="15351" width="17.5703125" style="76" bestFit="1" customWidth="1"/>
    <col min="15352" max="15352" width="18.85546875" style="76" customWidth="1"/>
    <col min="15353" max="15353" width="18.42578125" style="76" customWidth="1"/>
    <col min="15354" max="15355" width="18.5703125" style="76" customWidth="1"/>
    <col min="15356" max="15356" width="19" style="76" customWidth="1"/>
    <col min="15357" max="15357" width="18" style="76" bestFit="1" customWidth="1"/>
    <col min="15358" max="15358" width="18.42578125" style="76" bestFit="1" customWidth="1"/>
    <col min="15359" max="15359" width="17.85546875" style="76" customWidth="1"/>
    <col min="15360" max="15360" width="16" style="76" bestFit="1" customWidth="1"/>
    <col min="15361" max="15602" width="17.28515625" style="76"/>
    <col min="15603" max="15603" width="2.7109375" style="76" customWidth="1"/>
    <col min="15604" max="15604" width="6.42578125" style="76" customWidth="1"/>
    <col min="15605" max="15605" width="31.5703125" style="76" customWidth="1"/>
    <col min="15606" max="15606" width="9.42578125" style="76" customWidth="1"/>
    <col min="15607" max="15607" width="17.5703125" style="76" bestFit="1" customWidth="1"/>
    <col min="15608" max="15608" width="18.85546875" style="76" customWidth="1"/>
    <col min="15609" max="15609" width="18.42578125" style="76" customWidth="1"/>
    <col min="15610" max="15611" width="18.5703125" style="76" customWidth="1"/>
    <col min="15612" max="15612" width="19" style="76" customWidth="1"/>
    <col min="15613" max="15613" width="18" style="76" bestFit="1" customWidth="1"/>
    <col min="15614" max="15614" width="18.42578125" style="76" bestFit="1" customWidth="1"/>
    <col min="15615" max="15615" width="17.85546875" style="76" customWidth="1"/>
    <col min="15616" max="15616" width="16" style="76" bestFit="1" customWidth="1"/>
    <col min="15617" max="15858" width="17.28515625" style="76"/>
    <col min="15859" max="15859" width="2.7109375" style="76" customWidth="1"/>
    <col min="15860" max="15860" width="6.42578125" style="76" customWidth="1"/>
    <col min="15861" max="15861" width="31.5703125" style="76" customWidth="1"/>
    <col min="15862" max="15862" width="9.42578125" style="76" customWidth="1"/>
    <col min="15863" max="15863" width="17.5703125" style="76" bestFit="1" customWidth="1"/>
    <col min="15864" max="15864" width="18.85546875" style="76" customWidth="1"/>
    <col min="15865" max="15865" width="18.42578125" style="76" customWidth="1"/>
    <col min="15866" max="15867" width="18.5703125" style="76" customWidth="1"/>
    <col min="15868" max="15868" width="19" style="76" customWidth="1"/>
    <col min="15869" max="15869" width="18" style="76" bestFit="1" customWidth="1"/>
    <col min="15870" max="15870" width="18.42578125" style="76" bestFit="1" customWidth="1"/>
    <col min="15871" max="15871" width="17.85546875" style="76" customWidth="1"/>
    <col min="15872" max="15872" width="16" style="76" bestFit="1" customWidth="1"/>
    <col min="15873" max="16114" width="17.28515625" style="76"/>
    <col min="16115" max="16115" width="2.7109375" style="76" customWidth="1"/>
    <col min="16116" max="16116" width="6.42578125" style="76" customWidth="1"/>
    <col min="16117" max="16117" width="31.5703125" style="76" customWidth="1"/>
    <col min="16118" max="16118" width="9.42578125" style="76" customWidth="1"/>
    <col min="16119" max="16119" width="17.5703125" style="76" bestFit="1" customWidth="1"/>
    <col min="16120" max="16120" width="18.85546875" style="76" customWidth="1"/>
    <col min="16121" max="16121" width="18.42578125" style="76" customWidth="1"/>
    <col min="16122" max="16123" width="18.5703125" style="76" customWidth="1"/>
    <col min="16124" max="16124" width="19" style="76" customWidth="1"/>
    <col min="16125" max="16125" width="18" style="76" bestFit="1" customWidth="1"/>
    <col min="16126" max="16126" width="18.42578125" style="76" bestFit="1" customWidth="1"/>
    <col min="16127" max="16127" width="17.85546875" style="76" customWidth="1"/>
    <col min="16128" max="16128" width="16" style="76" bestFit="1" customWidth="1"/>
    <col min="16129" max="16384" width="17.28515625" style="76"/>
  </cols>
  <sheetData>
    <row r="1" spans="2:16" x14ac:dyDescent="0.2">
      <c r="E1" s="57"/>
      <c r="K1" s="59"/>
    </row>
    <row r="2" spans="2:16" x14ac:dyDescent="0.2">
      <c r="C2" s="79" t="s">
        <v>168</v>
      </c>
      <c r="E2" s="57"/>
      <c r="F2" s="59"/>
      <c r="G2" s="59"/>
      <c r="H2" s="59"/>
      <c r="I2" s="59"/>
    </row>
    <row r="3" spans="2:16" x14ac:dyDescent="0.2">
      <c r="C3" s="79" t="s">
        <v>169</v>
      </c>
      <c r="D3" s="80"/>
      <c r="E3" s="60"/>
      <c r="F3" s="81"/>
    </row>
    <row r="4" spans="2:16" s="82" customFormat="1" ht="45" customHeight="1" x14ac:dyDescent="0.25">
      <c r="B4" s="83" t="s">
        <v>170</v>
      </c>
      <c r="C4" s="83" t="s">
        <v>171</v>
      </c>
      <c r="D4" s="84" t="s">
        <v>172</v>
      </c>
      <c r="E4" s="61" t="s">
        <v>291</v>
      </c>
      <c r="F4" s="62" t="s">
        <v>173</v>
      </c>
      <c r="G4" s="85" t="s">
        <v>174</v>
      </c>
      <c r="H4" s="85" t="s">
        <v>175</v>
      </c>
      <c r="I4" s="85" t="s">
        <v>176</v>
      </c>
      <c r="J4" s="85" t="s">
        <v>4</v>
      </c>
      <c r="K4" s="85" t="s">
        <v>177</v>
      </c>
      <c r="L4" s="85" t="s">
        <v>292</v>
      </c>
      <c r="N4" s="108" t="s">
        <v>294</v>
      </c>
      <c r="P4" s="109"/>
    </row>
    <row r="5" spans="2:16" x14ac:dyDescent="0.2">
      <c r="B5" s="86">
        <v>1</v>
      </c>
      <c r="C5" s="87" t="s">
        <v>182</v>
      </c>
      <c r="D5" s="88">
        <v>0</v>
      </c>
      <c r="E5" s="64">
        <v>47181166</v>
      </c>
      <c r="F5" s="89"/>
      <c r="G5" s="89"/>
      <c r="H5" s="89"/>
      <c r="I5" s="89"/>
      <c r="J5" s="66">
        <f>E5+F5+G5-H5</f>
        <v>47181166</v>
      </c>
      <c r="K5" s="67">
        <f>(E5+F5-H5)*D5+(G5*D5/2)</f>
        <v>0</v>
      </c>
      <c r="L5" s="89">
        <f>J5-K5</f>
        <v>47181166</v>
      </c>
      <c r="P5" s="78">
        <f>+F5+G5-N5</f>
        <v>0</v>
      </c>
    </row>
    <row r="6" spans="2:16" x14ac:dyDescent="0.2">
      <c r="B6" s="86">
        <v>2</v>
      </c>
      <c r="C6" s="87" t="s">
        <v>183</v>
      </c>
      <c r="D6" s="88">
        <v>0.1</v>
      </c>
      <c r="E6" s="64">
        <v>26178.39</v>
      </c>
      <c r="F6" s="89"/>
      <c r="G6" s="89"/>
      <c r="H6" s="89"/>
      <c r="I6" s="89"/>
      <c r="J6" s="66">
        <f t="shared" ref="J6:J69" si="0">E6+F6+G6-H6</f>
        <v>26178.39</v>
      </c>
      <c r="K6" s="67">
        <f t="shared" ref="K6:K69" si="1">(E6+F6-H6)*D6+(G6*D6/2)</f>
        <v>2617.8389999999999</v>
      </c>
      <c r="L6" s="89">
        <f t="shared" ref="L6:L69" si="2">J6-K6</f>
        <v>23560.550999999999</v>
      </c>
      <c r="P6" s="78">
        <f t="shared" ref="P6:P69" si="3">+F6+G6-N6</f>
        <v>0</v>
      </c>
    </row>
    <row r="7" spans="2:16" x14ac:dyDescent="0.2">
      <c r="B7" s="86">
        <v>3</v>
      </c>
      <c r="C7" s="87" t="s">
        <v>184</v>
      </c>
      <c r="D7" s="88">
        <v>0.15</v>
      </c>
      <c r="E7" s="64">
        <v>1179113.6735479215</v>
      </c>
      <c r="F7" s="64">
        <v>68750</v>
      </c>
      <c r="G7" s="89"/>
      <c r="H7" s="66"/>
      <c r="I7" s="66"/>
      <c r="J7" s="66">
        <f t="shared" si="0"/>
        <v>1247863.6735479215</v>
      </c>
      <c r="K7" s="67">
        <f t="shared" si="1"/>
        <v>187179.5510321882</v>
      </c>
      <c r="L7" s="89">
        <f t="shared" si="2"/>
        <v>1060684.1225157334</v>
      </c>
      <c r="P7" s="78">
        <f t="shared" si="3"/>
        <v>68750</v>
      </c>
    </row>
    <row r="8" spans="2:16" x14ac:dyDescent="0.2">
      <c r="B8" s="86">
        <v>4</v>
      </c>
      <c r="C8" s="87" t="s">
        <v>185</v>
      </c>
      <c r="D8" s="88">
        <v>0.1</v>
      </c>
      <c r="E8" s="64">
        <v>4774798.5866999999</v>
      </c>
      <c r="F8" s="66"/>
      <c r="G8" s="66"/>
      <c r="H8" s="66"/>
      <c r="I8" s="66"/>
      <c r="J8" s="66">
        <f t="shared" si="0"/>
        <v>4774798.5866999999</v>
      </c>
      <c r="K8" s="67">
        <f t="shared" si="1"/>
        <v>477479.85866999999</v>
      </c>
      <c r="L8" s="89">
        <f t="shared" si="2"/>
        <v>4297318.7280299999</v>
      </c>
      <c r="P8" s="78">
        <f t="shared" si="3"/>
        <v>0</v>
      </c>
    </row>
    <row r="9" spans="2:16" x14ac:dyDescent="0.2">
      <c r="B9" s="86">
        <v>5</v>
      </c>
      <c r="C9" s="90" t="s">
        <v>186</v>
      </c>
      <c r="D9" s="88">
        <v>0.1</v>
      </c>
      <c r="E9" s="64">
        <v>456933.76808095205</v>
      </c>
      <c r="F9" s="68"/>
      <c r="G9" s="91"/>
      <c r="H9" s="66"/>
      <c r="I9" s="66"/>
      <c r="J9" s="66">
        <f t="shared" si="0"/>
        <v>456933.76808095205</v>
      </c>
      <c r="K9" s="67">
        <f t="shared" si="1"/>
        <v>45693.376808095207</v>
      </c>
      <c r="L9" s="89">
        <f t="shared" si="2"/>
        <v>411240.39127285685</v>
      </c>
      <c r="P9" s="78">
        <f t="shared" si="3"/>
        <v>0</v>
      </c>
    </row>
    <row r="10" spans="2:16" x14ac:dyDescent="0.2">
      <c r="B10" s="86">
        <v>6</v>
      </c>
      <c r="C10" s="87" t="s">
        <v>187</v>
      </c>
      <c r="D10" s="88">
        <v>0.1</v>
      </c>
      <c r="E10" s="64">
        <v>133395255.78229801</v>
      </c>
      <c r="F10" s="69">
        <v>63630</v>
      </c>
      <c r="G10" s="64">
        <f>30000+113825</f>
        <v>143825</v>
      </c>
      <c r="H10" s="89"/>
      <c r="I10" s="89"/>
      <c r="J10" s="66">
        <f t="shared" si="0"/>
        <v>133602710.78229801</v>
      </c>
      <c r="K10" s="67">
        <f t="shared" si="1"/>
        <v>13353079.828229802</v>
      </c>
      <c r="L10" s="89">
        <f t="shared" si="2"/>
        <v>120249630.95406821</v>
      </c>
      <c r="N10" s="78">
        <v>207455</v>
      </c>
      <c r="P10" s="78">
        <f t="shared" si="3"/>
        <v>0</v>
      </c>
    </row>
    <row r="11" spans="2:16" x14ac:dyDescent="0.2">
      <c r="B11" s="86">
        <v>7</v>
      </c>
      <c r="C11" s="87" t="s">
        <v>188</v>
      </c>
      <c r="D11" s="88">
        <v>0.15</v>
      </c>
      <c r="E11" s="64"/>
      <c r="F11" s="69"/>
      <c r="G11" s="64">
        <v>31666.1</v>
      </c>
      <c r="H11" s="89"/>
      <c r="I11" s="89"/>
      <c r="J11" s="66">
        <f t="shared" si="0"/>
        <v>31666.1</v>
      </c>
      <c r="K11" s="67">
        <f t="shared" si="1"/>
        <v>2374.9575</v>
      </c>
      <c r="L11" s="89">
        <f t="shared" si="2"/>
        <v>29291.142499999998</v>
      </c>
      <c r="N11" s="78">
        <v>31666.1</v>
      </c>
      <c r="P11" s="78">
        <f t="shared" si="3"/>
        <v>0</v>
      </c>
    </row>
    <row r="12" spans="2:16" x14ac:dyDescent="0.2">
      <c r="B12" s="86">
        <v>8</v>
      </c>
      <c r="C12" s="87" t="s">
        <v>189</v>
      </c>
      <c r="D12" s="88">
        <v>0.15</v>
      </c>
      <c r="E12" s="64">
        <v>484656.10709820152</v>
      </c>
      <c r="F12" s="64"/>
      <c r="G12" s="64">
        <v>16101.69</v>
      </c>
      <c r="H12" s="66"/>
      <c r="I12" s="66"/>
      <c r="J12" s="66">
        <f t="shared" si="0"/>
        <v>500757.79709820152</v>
      </c>
      <c r="K12" s="67">
        <f t="shared" si="1"/>
        <v>73906.042814730215</v>
      </c>
      <c r="L12" s="89">
        <f t="shared" si="2"/>
        <v>426851.75428347132</v>
      </c>
      <c r="N12" s="78">
        <v>16101.69</v>
      </c>
      <c r="P12" s="78">
        <f t="shared" si="3"/>
        <v>0</v>
      </c>
    </row>
    <row r="13" spans="2:16" x14ac:dyDescent="0.2">
      <c r="B13" s="86">
        <v>9</v>
      </c>
      <c r="C13" s="87" t="s">
        <v>190</v>
      </c>
      <c r="D13" s="88">
        <v>0</v>
      </c>
      <c r="E13" s="64">
        <v>142391714.53</v>
      </c>
      <c r="F13" s="64">
        <f>11550+18512640.61+1325139.73</f>
        <v>19849330.34</v>
      </c>
      <c r="G13" s="64">
        <f>2469984.97+1185601.1</f>
        <v>3655586.0700000003</v>
      </c>
      <c r="H13" s="66"/>
      <c r="I13" s="66"/>
      <c r="J13" s="66">
        <f t="shared" si="0"/>
        <v>165896630.94</v>
      </c>
      <c r="K13" s="67">
        <f t="shared" si="1"/>
        <v>0</v>
      </c>
      <c r="L13" s="89">
        <f t="shared" si="2"/>
        <v>165896630.94</v>
      </c>
      <c r="N13" s="78">
        <v>23493366.41</v>
      </c>
      <c r="P13" s="78">
        <f t="shared" si="3"/>
        <v>11550</v>
      </c>
    </row>
    <row r="14" spans="2:16" x14ac:dyDescent="0.2">
      <c r="B14" s="86">
        <v>10</v>
      </c>
      <c r="C14" s="87" t="s">
        <v>191</v>
      </c>
      <c r="D14" s="88">
        <v>0.15</v>
      </c>
      <c r="E14" s="64">
        <v>45196.397402759983</v>
      </c>
      <c r="F14" s="68"/>
      <c r="G14" s="64"/>
      <c r="H14" s="66"/>
      <c r="I14" s="66"/>
      <c r="J14" s="66">
        <f t="shared" si="0"/>
        <v>45196.397402759983</v>
      </c>
      <c r="K14" s="67">
        <f t="shared" si="1"/>
        <v>6779.4596104139973</v>
      </c>
      <c r="L14" s="89">
        <f t="shared" si="2"/>
        <v>38416.937792345983</v>
      </c>
      <c r="P14" s="78">
        <f t="shared" si="3"/>
        <v>0</v>
      </c>
    </row>
    <row r="15" spans="2:16" x14ac:dyDescent="0.2">
      <c r="B15" s="86">
        <v>11</v>
      </c>
      <c r="C15" s="87" t="s">
        <v>192</v>
      </c>
      <c r="D15" s="88">
        <v>0.15</v>
      </c>
      <c r="E15" s="64">
        <v>8318.6628782373627</v>
      </c>
      <c r="F15" s="68"/>
      <c r="G15" s="66"/>
      <c r="H15" s="66"/>
      <c r="I15" s="66"/>
      <c r="J15" s="66">
        <f t="shared" si="0"/>
        <v>8318.6628782373627</v>
      </c>
      <c r="K15" s="67">
        <f t="shared" si="1"/>
        <v>1247.7994317356045</v>
      </c>
      <c r="L15" s="89">
        <f t="shared" si="2"/>
        <v>7070.8634465017585</v>
      </c>
      <c r="P15" s="78">
        <f t="shared" si="3"/>
        <v>0</v>
      </c>
    </row>
    <row r="16" spans="2:16" x14ac:dyDescent="0.2">
      <c r="B16" s="86">
        <v>12</v>
      </c>
      <c r="C16" s="90" t="s">
        <v>193</v>
      </c>
      <c r="D16" s="88">
        <v>0.1</v>
      </c>
      <c r="E16" s="64">
        <v>2066024.7528496911</v>
      </c>
      <c r="F16" s="68"/>
      <c r="G16" s="66"/>
      <c r="H16" s="66"/>
      <c r="I16" s="66"/>
      <c r="J16" s="66">
        <f t="shared" si="0"/>
        <v>2066024.7528496911</v>
      </c>
      <c r="K16" s="67">
        <f t="shared" si="1"/>
        <v>206602.47528496911</v>
      </c>
      <c r="L16" s="89">
        <f t="shared" si="2"/>
        <v>1859422.2775647219</v>
      </c>
      <c r="P16" s="78">
        <f t="shared" si="3"/>
        <v>0</v>
      </c>
    </row>
    <row r="17" spans="2:16" x14ac:dyDescent="0.2">
      <c r="B17" s="86">
        <v>13</v>
      </c>
      <c r="C17" s="87" t="s">
        <v>194</v>
      </c>
      <c r="D17" s="88">
        <v>0.4</v>
      </c>
      <c r="E17" s="64">
        <v>1022429.248510208</v>
      </c>
      <c r="F17" s="64"/>
      <c r="G17" s="64"/>
      <c r="H17" s="66"/>
      <c r="I17" s="66"/>
      <c r="J17" s="66">
        <f t="shared" si="0"/>
        <v>1022429.248510208</v>
      </c>
      <c r="K17" s="67">
        <f t="shared" si="1"/>
        <v>408971.69940408319</v>
      </c>
      <c r="L17" s="89">
        <f t="shared" si="2"/>
        <v>613457.54910612479</v>
      </c>
      <c r="P17" s="78">
        <f t="shared" si="3"/>
        <v>0</v>
      </c>
    </row>
    <row r="18" spans="2:16" x14ac:dyDescent="0.2">
      <c r="B18" s="86">
        <v>14</v>
      </c>
      <c r="C18" s="87" t="s">
        <v>195</v>
      </c>
      <c r="D18" s="88">
        <v>0.4</v>
      </c>
      <c r="E18" s="64">
        <v>171622.65530136577</v>
      </c>
      <c r="F18" s="64">
        <v>828946.44</v>
      </c>
      <c r="G18" s="64">
        <v>39491.519999999997</v>
      </c>
      <c r="H18" s="66"/>
      <c r="I18" s="66"/>
      <c r="J18" s="66">
        <f t="shared" si="0"/>
        <v>1040060.6153013657</v>
      </c>
      <c r="K18" s="67">
        <f t="shared" si="1"/>
        <v>408125.9421205463</v>
      </c>
      <c r="L18" s="89">
        <f t="shared" si="2"/>
        <v>631934.67318081949</v>
      </c>
      <c r="N18" s="78">
        <v>868437.96</v>
      </c>
      <c r="P18" s="78">
        <f t="shared" si="3"/>
        <v>0</v>
      </c>
    </row>
    <row r="19" spans="2:16" x14ac:dyDescent="0.2">
      <c r="B19" s="86">
        <v>15</v>
      </c>
      <c r="C19" s="87" t="s">
        <v>196</v>
      </c>
      <c r="D19" s="88">
        <v>0.4</v>
      </c>
      <c r="E19" s="64">
        <v>171279.49881600001</v>
      </c>
      <c r="F19" s="68"/>
      <c r="G19" s="89">
        <v>364375</v>
      </c>
      <c r="H19" s="66"/>
      <c r="I19" s="66"/>
      <c r="J19" s="66">
        <f t="shared" si="0"/>
        <v>535654.49881600006</v>
      </c>
      <c r="K19" s="67">
        <f t="shared" si="1"/>
        <v>141386.79952639999</v>
      </c>
      <c r="L19" s="89">
        <f t="shared" si="2"/>
        <v>394267.69928960007</v>
      </c>
      <c r="N19" s="78">
        <v>364375</v>
      </c>
      <c r="P19" s="78">
        <f t="shared" si="3"/>
        <v>0</v>
      </c>
    </row>
    <row r="20" spans="2:16" x14ac:dyDescent="0.2">
      <c r="B20" s="86">
        <v>16</v>
      </c>
      <c r="C20" s="87" t="s">
        <v>197</v>
      </c>
      <c r="D20" s="88">
        <v>0.15</v>
      </c>
      <c r="E20" s="64">
        <v>328227.9829015868</v>
      </c>
      <c r="F20" s="68"/>
      <c r="G20" s="64">
        <v>176300</v>
      </c>
      <c r="H20" s="66"/>
      <c r="I20" s="66"/>
      <c r="J20" s="66">
        <f t="shared" si="0"/>
        <v>504527.9829015868</v>
      </c>
      <c r="K20" s="67">
        <f t="shared" si="1"/>
        <v>62456.69743523802</v>
      </c>
      <c r="L20" s="89">
        <f t="shared" si="2"/>
        <v>442071.28546634875</v>
      </c>
      <c r="N20" s="78">
        <v>176300</v>
      </c>
      <c r="P20" s="78">
        <f t="shared" si="3"/>
        <v>0</v>
      </c>
    </row>
    <row r="21" spans="2:16" x14ac:dyDescent="0.2">
      <c r="B21" s="86">
        <v>17</v>
      </c>
      <c r="C21" s="87" t="s">
        <v>198</v>
      </c>
      <c r="D21" s="88">
        <v>0.4</v>
      </c>
      <c r="E21" s="64">
        <v>718576.28234316804</v>
      </c>
      <c r="F21" s="64"/>
      <c r="G21" s="64">
        <v>258420</v>
      </c>
      <c r="H21" s="70"/>
      <c r="I21" s="70"/>
      <c r="J21" s="66">
        <f t="shared" si="0"/>
        <v>976996.28234316804</v>
      </c>
      <c r="K21" s="67">
        <f t="shared" si="1"/>
        <v>339114.51293726725</v>
      </c>
      <c r="L21" s="89">
        <f t="shared" si="2"/>
        <v>637881.76940590073</v>
      </c>
      <c r="N21" s="78">
        <v>258420</v>
      </c>
      <c r="P21" s="78">
        <f t="shared" si="3"/>
        <v>0</v>
      </c>
    </row>
    <row r="22" spans="2:16" x14ac:dyDescent="0.2">
      <c r="B22" s="86">
        <v>18</v>
      </c>
      <c r="C22" s="87" t="s">
        <v>199</v>
      </c>
      <c r="D22" s="88">
        <v>0.15</v>
      </c>
      <c r="E22" s="64">
        <v>7690.8127348326034</v>
      </c>
      <c r="F22" s="68"/>
      <c r="G22" s="64"/>
      <c r="H22" s="66"/>
      <c r="I22" s="66"/>
      <c r="J22" s="66">
        <f t="shared" si="0"/>
        <v>7690.8127348326034</v>
      </c>
      <c r="K22" s="67">
        <f t="shared" si="1"/>
        <v>1153.6219102248904</v>
      </c>
      <c r="L22" s="89">
        <f t="shared" si="2"/>
        <v>6537.1908246077128</v>
      </c>
      <c r="P22" s="78">
        <f t="shared" si="3"/>
        <v>0</v>
      </c>
    </row>
    <row r="23" spans="2:16" x14ac:dyDescent="0.2">
      <c r="B23" s="86">
        <v>19</v>
      </c>
      <c r="C23" s="87" t="s">
        <v>200</v>
      </c>
      <c r="D23" s="88">
        <v>0.15</v>
      </c>
      <c r="E23" s="64">
        <v>81481.803922266248</v>
      </c>
      <c r="F23" s="68"/>
      <c r="G23" s="64"/>
      <c r="H23" s="66"/>
      <c r="I23" s="66"/>
      <c r="J23" s="66">
        <f t="shared" si="0"/>
        <v>81481.803922266248</v>
      </c>
      <c r="K23" s="67">
        <f t="shared" si="1"/>
        <v>12222.270588339938</v>
      </c>
      <c r="L23" s="89">
        <f t="shared" si="2"/>
        <v>69259.533333926316</v>
      </c>
      <c r="P23" s="78">
        <f t="shared" si="3"/>
        <v>0</v>
      </c>
    </row>
    <row r="24" spans="2:16" x14ac:dyDescent="0.2">
      <c r="B24" s="86">
        <v>20</v>
      </c>
      <c r="C24" s="87" t="s">
        <v>201</v>
      </c>
      <c r="D24" s="88">
        <v>0.15</v>
      </c>
      <c r="E24" s="64"/>
      <c r="F24" s="68"/>
      <c r="G24" s="64">
        <v>99000</v>
      </c>
      <c r="H24" s="66"/>
      <c r="I24" s="66"/>
      <c r="J24" s="66">
        <f t="shared" si="0"/>
        <v>99000</v>
      </c>
      <c r="K24" s="67">
        <f t="shared" si="1"/>
        <v>7425</v>
      </c>
      <c r="L24" s="89">
        <f t="shared" si="2"/>
        <v>91575</v>
      </c>
      <c r="N24" s="78">
        <v>99000</v>
      </c>
      <c r="P24" s="78">
        <f t="shared" si="3"/>
        <v>0</v>
      </c>
    </row>
    <row r="25" spans="2:16" x14ac:dyDescent="0.2">
      <c r="B25" s="86">
        <v>21</v>
      </c>
      <c r="C25" s="87" t="s">
        <v>202</v>
      </c>
      <c r="D25" s="88">
        <v>0.15</v>
      </c>
      <c r="E25" s="64">
        <v>1890450.1550575001</v>
      </c>
      <c r="F25" s="68"/>
      <c r="G25" s="64"/>
      <c r="H25" s="66"/>
      <c r="I25" s="66"/>
      <c r="J25" s="66">
        <f t="shared" si="0"/>
        <v>1890450.1550575001</v>
      </c>
      <c r="K25" s="67">
        <f t="shared" si="1"/>
        <v>283567.52325862501</v>
      </c>
      <c r="L25" s="89">
        <f t="shared" si="2"/>
        <v>1606882.6317988751</v>
      </c>
      <c r="P25" s="78">
        <f t="shared" si="3"/>
        <v>0</v>
      </c>
    </row>
    <row r="26" spans="2:16" x14ac:dyDescent="0.2">
      <c r="B26" s="86">
        <v>22</v>
      </c>
      <c r="C26" s="87" t="s">
        <v>203</v>
      </c>
      <c r="D26" s="88">
        <v>0.1</v>
      </c>
      <c r="E26" s="64">
        <v>3883262.1704065842</v>
      </c>
      <c r="F26" s="64">
        <v>80339</v>
      </c>
      <c r="G26" s="64">
        <v>18879</v>
      </c>
      <c r="H26" s="64"/>
      <c r="I26" s="66"/>
      <c r="J26" s="66">
        <f t="shared" si="0"/>
        <v>3982480.1704065842</v>
      </c>
      <c r="K26" s="67">
        <f t="shared" si="1"/>
        <v>397304.06704065844</v>
      </c>
      <c r="L26" s="89">
        <f t="shared" si="2"/>
        <v>3585176.1033659256</v>
      </c>
      <c r="N26" s="78">
        <v>99218</v>
      </c>
      <c r="P26" s="78">
        <f t="shared" si="3"/>
        <v>0</v>
      </c>
    </row>
    <row r="27" spans="2:16" x14ac:dyDescent="0.2">
      <c r="B27" s="86">
        <v>23</v>
      </c>
      <c r="C27" s="87" t="s">
        <v>204</v>
      </c>
      <c r="D27" s="88">
        <v>0.1</v>
      </c>
      <c r="E27" s="64">
        <v>6088247.4823331023</v>
      </c>
      <c r="F27" s="64">
        <v>703471.4</v>
      </c>
      <c r="G27" s="64">
        <v>533069.11</v>
      </c>
      <c r="H27" s="64">
        <v>9234</v>
      </c>
      <c r="I27" s="70"/>
      <c r="J27" s="66">
        <f t="shared" si="0"/>
        <v>7315553.992333103</v>
      </c>
      <c r="K27" s="67">
        <f t="shared" si="1"/>
        <v>704901.94373331033</v>
      </c>
      <c r="L27" s="89">
        <f t="shared" si="2"/>
        <v>6610652.0485997926</v>
      </c>
      <c r="N27" s="78">
        <v>1236540.51</v>
      </c>
      <c r="P27" s="78">
        <f t="shared" si="3"/>
        <v>0</v>
      </c>
    </row>
    <row r="28" spans="2:16" x14ac:dyDescent="0.2">
      <c r="B28" s="86">
        <v>24</v>
      </c>
      <c r="C28" s="87" t="s">
        <v>205</v>
      </c>
      <c r="D28" s="88">
        <v>0.15</v>
      </c>
      <c r="E28" s="64">
        <v>80550.000977021075</v>
      </c>
      <c r="F28" s="68"/>
      <c r="G28" s="64"/>
      <c r="H28" s="66"/>
      <c r="I28" s="66"/>
      <c r="J28" s="66">
        <f t="shared" si="0"/>
        <v>80550.000977021075</v>
      </c>
      <c r="K28" s="67">
        <f t="shared" si="1"/>
        <v>12082.50014655316</v>
      </c>
      <c r="L28" s="89">
        <f t="shared" si="2"/>
        <v>68467.500830467907</v>
      </c>
      <c r="P28" s="78">
        <f t="shared" si="3"/>
        <v>0</v>
      </c>
    </row>
    <row r="29" spans="2:16" x14ac:dyDescent="0.2">
      <c r="B29" s="86">
        <v>25</v>
      </c>
      <c r="C29" s="87" t="s">
        <v>206</v>
      </c>
      <c r="D29" s="88">
        <v>0.15</v>
      </c>
      <c r="E29" s="64">
        <v>797.55789942470165</v>
      </c>
      <c r="F29" s="68"/>
      <c r="G29" s="66"/>
      <c r="H29" s="66"/>
      <c r="I29" s="66"/>
      <c r="J29" s="66">
        <f t="shared" si="0"/>
        <v>797.55789942470165</v>
      </c>
      <c r="K29" s="67">
        <f t="shared" si="1"/>
        <v>119.63368491370524</v>
      </c>
      <c r="L29" s="89">
        <f t="shared" si="2"/>
        <v>677.92421451099642</v>
      </c>
      <c r="P29" s="78">
        <f t="shared" si="3"/>
        <v>0</v>
      </c>
    </row>
    <row r="30" spans="2:16" x14ac:dyDescent="0.2">
      <c r="B30" s="86">
        <v>26</v>
      </c>
      <c r="C30" s="87" t="s">
        <v>207</v>
      </c>
      <c r="D30" s="88">
        <v>0.15</v>
      </c>
      <c r="E30" s="64">
        <v>277314.61871910177</v>
      </c>
      <c r="F30" s="64"/>
      <c r="G30" s="64"/>
      <c r="H30" s="66"/>
      <c r="I30" s="66"/>
      <c r="J30" s="66">
        <f t="shared" si="0"/>
        <v>277314.61871910177</v>
      </c>
      <c r="K30" s="67">
        <f t="shared" si="1"/>
        <v>41597.192807865264</v>
      </c>
      <c r="L30" s="89">
        <f t="shared" si="2"/>
        <v>235717.4259112365</v>
      </c>
      <c r="P30" s="78">
        <f t="shared" si="3"/>
        <v>0</v>
      </c>
    </row>
    <row r="31" spans="2:16" x14ac:dyDescent="0.2">
      <c r="B31" s="86">
        <v>27</v>
      </c>
      <c r="C31" s="87" t="s">
        <v>208</v>
      </c>
      <c r="D31" s="88">
        <v>0.15</v>
      </c>
      <c r="E31" s="64">
        <v>81416.510922875008</v>
      </c>
      <c r="F31" s="64"/>
      <c r="G31" s="64"/>
      <c r="H31" s="66"/>
      <c r="I31" s="66"/>
      <c r="J31" s="66">
        <f t="shared" si="0"/>
        <v>81416.510922875008</v>
      </c>
      <c r="K31" s="67">
        <f t="shared" si="1"/>
        <v>12212.476638431252</v>
      </c>
      <c r="L31" s="89">
        <f t="shared" si="2"/>
        <v>69204.034284443755</v>
      </c>
      <c r="P31" s="78">
        <f t="shared" si="3"/>
        <v>0</v>
      </c>
    </row>
    <row r="32" spans="2:16" x14ac:dyDescent="0.2">
      <c r="B32" s="86">
        <v>28</v>
      </c>
      <c r="C32" s="87" t="s">
        <v>209</v>
      </c>
      <c r="D32" s="88">
        <v>0.1</v>
      </c>
      <c r="E32" s="64">
        <v>21587559.17565709</v>
      </c>
      <c r="F32" s="64">
        <v>1002000</v>
      </c>
      <c r="G32" s="64">
        <v>571137</v>
      </c>
      <c r="H32" s="68"/>
      <c r="I32" s="68"/>
      <c r="J32" s="66">
        <f t="shared" si="0"/>
        <v>23160696.17565709</v>
      </c>
      <c r="K32" s="67">
        <f t="shared" si="1"/>
        <v>2287512.7675657091</v>
      </c>
      <c r="L32" s="89">
        <f t="shared" si="2"/>
        <v>20873183.408091381</v>
      </c>
      <c r="N32" s="78">
        <v>1573137</v>
      </c>
      <c r="P32" s="78">
        <f t="shared" si="3"/>
        <v>0</v>
      </c>
    </row>
    <row r="33" spans="2:16" x14ac:dyDescent="0.2">
      <c r="B33" s="86">
        <v>29</v>
      </c>
      <c r="C33" s="87" t="s">
        <v>210</v>
      </c>
      <c r="D33" s="88">
        <v>0.15</v>
      </c>
      <c r="E33" s="64">
        <v>310081.18933587277</v>
      </c>
      <c r="F33" s="68"/>
      <c r="G33" s="66">
        <v>34550</v>
      </c>
      <c r="H33" s="68"/>
      <c r="I33" s="68"/>
      <c r="J33" s="66">
        <f t="shared" si="0"/>
        <v>344631.18933587277</v>
      </c>
      <c r="K33" s="67">
        <f t="shared" si="1"/>
        <v>49103.428400380915</v>
      </c>
      <c r="L33" s="89">
        <f t="shared" si="2"/>
        <v>295527.76093549188</v>
      </c>
      <c r="N33" s="78">
        <v>34550</v>
      </c>
      <c r="P33" s="78">
        <f t="shared" si="3"/>
        <v>0</v>
      </c>
    </row>
    <row r="34" spans="2:16" x14ac:dyDescent="0.2">
      <c r="B34" s="86">
        <v>30</v>
      </c>
      <c r="C34" s="87" t="s">
        <v>211</v>
      </c>
      <c r="D34" s="88">
        <v>0.15</v>
      </c>
      <c r="E34" s="64">
        <v>193.11410321781489</v>
      </c>
      <c r="F34" s="68"/>
      <c r="G34" s="66"/>
      <c r="H34" s="68"/>
      <c r="I34" s="68"/>
      <c r="J34" s="66">
        <f t="shared" si="0"/>
        <v>193.11410321781489</v>
      </c>
      <c r="K34" s="67">
        <f t="shared" si="1"/>
        <v>28.967115482672231</v>
      </c>
      <c r="L34" s="89">
        <f t="shared" si="2"/>
        <v>164.14698773514266</v>
      </c>
      <c r="P34" s="78">
        <f t="shared" si="3"/>
        <v>0</v>
      </c>
    </row>
    <row r="35" spans="2:16" x14ac:dyDescent="0.2">
      <c r="B35" s="86">
        <v>31</v>
      </c>
      <c r="C35" s="87" t="s">
        <v>212</v>
      </c>
      <c r="D35" s="88">
        <v>0.15</v>
      </c>
      <c r="E35" s="64"/>
      <c r="F35" s="68"/>
      <c r="G35" s="66">
        <v>10000</v>
      </c>
      <c r="H35" s="68"/>
      <c r="I35" s="68"/>
      <c r="J35" s="66">
        <f t="shared" si="0"/>
        <v>10000</v>
      </c>
      <c r="K35" s="67">
        <f t="shared" si="1"/>
        <v>750</v>
      </c>
      <c r="L35" s="89">
        <f t="shared" si="2"/>
        <v>9250</v>
      </c>
      <c r="N35" s="78">
        <v>10000</v>
      </c>
      <c r="P35" s="78">
        <f t="shared" si="3"/>
        <v>0</v>
      </c>
    </row>
    <row r="36" spans="2:16" x14ac:dyDescent="0.2">
      <c r="B36" s="86">
        <v>32</v>
      </c>
      <c r="C36" s="87" t="s">
        <v>213</v>
      </c>
      <c r="D36" s="88">
        <v>0.15</v>
      </c>
      <c r="E36" s="64"/>
      <c r="F36" s="68"/>
      <c r="G36" s="66">
        <v>10000</v>
      </c>
      <c r="H36" s="68"/>
      <c r="I36" s="68"/>
      <c r="J36" s="66">
        <f t="shared" si="0"/>
        <v>10000</v>
      </c>
      <c r="K36" s="67">
        <f t="shared" si="1"/>
        <v>750</v>
      </c>
      <c r="L36" s="89">
        <f t="shared" si="2"/>
        <v>9250</v>
      </c>
      <c r="N36" s="78">
        <v>10000</v>
      </c>
      <c r="P36" s="78">
        <f t="shared" si="3"/>
        <v>0</v>
      </c>
    </row>
    <row r="37" spans="2:16" x14ac:dyDescent="0.2">
      <c r="B37" s="86">
        <v>33</v>
      </c>
      <c r="C37" s="87" t="s">
        <v>214</v>
      </c>
      <c r="D37" s="88">
        <v>0.15</v>
      </c>
      <c r="E37" s="64">
        <v>18481.413426753566</v>
      </c>
      <c r="F37" s="68"/>
      <c r="G37" s="66"/>
      <c r="H37" s="68"/>
      <c r="I37" s="68"/>
      <c r="J37" s="66">
        <f t="shared" si="0"/>
        <v>18481.413426753566</v>
      </c>
      <c r="K37" s="67">
        <f t="shared" si="1"/>
        <v>2772.2120140130351</v>
      </c>
      <c r="L37" s="89">
        <f t="shared" si="2"/>
        <v>15709.201412740531</v>
      </c>
      <c r="P37" s="78">
        <f t="shared" si="3"/>
        <v>0</v>
      </c>
    </row>
    <row r="38" spans="2:16" x14ac:dyDescent="0.2">
      <c r="B38" s="86">
        <v>34</v>
      </c>
      <c r="C38" s="87" t="s">
        <v>215</v>
      </c>
      <c r="D38" s="88">
        <v>0.15</v>
      </c>
      <c r="E38" s="64">
        <v>233085.84649142975</v>
      </c>
      <c r="F38" s="68"/>
      <c r="G38" s="66">
        <v>72542</v>
      </c>
      <c r="H38" s="68"/>
      <c r="I38" s="68"/>
      <c r="J38" s="66">
        <f t="shared" si="0"/>
        <v>305627.84649142972</v>
      </c>
      <c r="K38" s="67">
        <f t="shared" si="1"/>
        <v>40403.526973714463</v>
      </c>
      <c r="L38" s="89">
        <f t="shared" si="2"/>
        <v>265224.31951771525</v>
      </c>
      <c r="N38" s="78">
        <v>72542</v>
      </c>
      <c r="P38" s="78">
        <f t="shared" si="3"/>
        <v>0</v>
      </c>
    </row>
    <row r="39" spans="2:16" x14ac:dyDescent="0.2">
      <c r="B39" s="86">
        <v>35</v>
      </c>
      <c r="C39" s="87" t="s">
        <v>216</v>
      </c>
      <c r="D39" s="88">
        <v>0.4</v>
      </c>
      <c r="E39" s="64">
        <v>70288.639999999999</v>
      </c>
      <c r="F39" s="68"/>
      <c r="G39" s="64"/>
      <c r="H39" s="68"/>
      <c r="I39" s="68"/>
      <c r="J39" s="66">
        <f t="shared" si="0"/>
        <v>70288.639999999999</v>
      </c>
      <c r="K39" s="67">
        <f t="shared" si="1"/>
        <v>28115.456000000002</v>
      </c>
      <c r="L39" s="89">
        <f t="shared" si="2"/>
        <v>42173.183999999994</v>
      </c>
      <c r="P39" s="78">
        <f t="shared" si="3"/>
        <v>0</v>
      </c>
    </row>
    <row r="40" spans="2:16" x14ac:dyDescent="0.2">
      <c r="B40" s="86">
        <v>36</v>
      </c>
      <c r="C40" s="87" t="s">
        <v>217</v>
      </c>
      <c r="D40" s="88">
        <v>0.15</v>
      </c>
      <c r="E40" s="64">
        <v>3096988.0946946521</v>
      </c>
      <c r="F40" s="66"/>
      <c r="G40" s="106">
        <v>359561.5</v>
      </c>
      <c r="H40" s="107">
        <v>1008343</v>
      </c>
      <c r="I40" s="66"/>
      <c r="J40" s="66">
        <f t="shared" si="0"/>
        <v>2448206.5946946521</v>
      </c>
      <c r="K40" s="67">
        <f t="shared" si="1"/>
        <v>340263.87670419778</v>
      </c>
      <c r="L40" s="89">
        <f t="shared" si="2"/>
        <v>2107942.7179904543</v>
      </c>
      <c r="N40" s="78">
        <v>359561.5</v>
      </c>
      <c r="P40" s="78">
        <f t="shared" si="3"/>
        <v>0</v>
      </c>
    </row>
    <row r="41" spans="2:16" x14ac:dyDescent="0.2">
      <c r="B41" s="86">
        <v>37</v>
      </c>
      <c r="C41" s="87" t="s">
        <v>218</v>
      </c>
      <c r="D41" s="88">
        <v>0.15</v>
      </c>
      <c r="E41" s="64">
        <v>161215.79100971392</v>
      </c>
      <c r="F41" s="68"/>
      <c r="G41" s="66"/>
      <c r="H41" s="68"/>
      <c r="I41" s="68"/>
      <c r="J41" s="66">
        <f t="shared" si="0"/>
        <v>161215.79100971392</v>
      </c>
      <c r="K41" s="67">
        <f t="shared" si="1"/>
        <v>24182.368651457087</v>
      </c>
      <c r="L41" s="89">
        <f t="shared" si="2"/>
        <v>137033.42235825682</v>
      </c>
      <c r="P41" s="78">
        <f t="shared" si="3"/>
        <v>0</v>
      </c>
    </row>
    <row r="42" spans="2:16" x14ac:dyDescent="0.2">
      <c r="B42" s="86">
        <v>38</v>
      </c>
      <c r="C42" s="87" t="s">
        <v>219</v>
      </c>
      <c r="D42" s="88">
        <v>0.15</v>
      </c>
      <c r="E42" s="64">
        <v>355810</v>
      </c>
      <c r="F42" s="64">
        <v>1100998</v>
      </c>
      <c r="G42" s="66">
        <v>815500</v>
      </c>
      <c r="H42" s="68">
        <v>961700</v>
      </c>
      <c r="I42" s="68"/>
      <c r="J42" s="66">
        <f t="shared" si="0"/>
        <v>1310608</v>
      </c>
      <c r="K42" s="67">
        <f t="shared" si="1"/>
        <v>135428.70000000001</v>
      </c>
      <c r="L42" s="89">
        <f t="shared" si="2"/>
        <v>1175179.3</v>
      </c>
      <c r="N42" s="78">
        <v>1916498</v>
      </c>
      <c r="P42" s="78">
        <f t="shared" si="3"/>
        <v>0</v>
      </c>
    </row>
    <row r="43" spans="2:16" x14ac:dyDescent="0.2">
      <c r="B43" s="86">
        <v>39</v>
      </c>
      <c r="C43" s="87" t="s">
        <v>220</v>
      </c>
      <c r="D43" s="88">
        <v>0.15</v>
      </c>
      <c r="E43" s="64">
        <v>9103.1377702276386</v>
      </c>
      <c r="F43" s="68"/>
      <c r="G43" s="66"/>
      <c r="H43" s="68"/>
      <c r="I43" s="68"/>
      <c r="J43" s="66">
        <f t="shared" si="0"/>
        <v>9103.1377702276386</v>
      </c>
      <c r="K43" s="67">
        <f t="shared" si="1"/>
        <v>1365.4706655341458</v>
      </c>
      <c r="L43" s="89">
        <f t="shared" si="2"/>
        <v>7737.6671046934925</v>
      </c>
      <c r="P43" s="78">
        <f t="shared" si="3"/>
        <v>0</v>
      </c>
    </row>
    <row r="44" spans="2:16" x14ac:dyDescent="0.2">
      <c r="B44" s="86">
        <v>40</v>
      </c>
      <c r="C44" s="87" t="s">
        <v>221</v>
      </c>
      <c r="D44" s="88">
        <v>0.4</v>
      </c>
      <c r="E44" s="64">
        <v>673704.43679999991</v>
      </c>
      <c r="F44" s="68">
        <v>82600</v>
      </c>
      <c r="G44" s="89">
        <v>19470</v>
      </c>
      <c r="H44" s="68"/>
      <c r="I44" s="68"/>
      <c r="J44" s="66">
        <f t="shared" si="0"/>
        <v>775774.43679999991</v>
      </c>
      <c r="K44" s="67">
        <f t="shared" si="1"/>
        <v>306415.77471999999</v>
      </c>
      <c r="L44" s="89">
        <f t="shared" si="2"/>
        <v>469358.66207999992</v>
      </c>
      <c r="N44" s="78">
        <v>19470</v>
      </c>
      <c r="P44" s="78">
        <f t="shared" si="3"/>
        <v>82600</v>
      </c>
    </row>
    <row r="45" spans="2:16" x14ac:dyDescent="0.2">
      <c r="B45" s="86">
        <v>41</v>
      </c>
      <c r="C45" s="87" t="s">
        <v>222</v>
      </c>
      <c r="D45" s="88">
        <v>0.4</v>
      </c>
      <c r="E45" s="64"/>
      <c r="F45" s="66">
        <v>838207</v>
      </c>
      <c r="G45" s="89"/>
      <c r="H45" s="68"/>
      <c r="I45" s="68"/>
      <c r="J45" s="66">
        <f t="shared" si="0"/>
        <v>838207</v>
      </c>
      <c r="K45" s="67">
        <f t="shared" si="1"/>
        <v>335282.80000000005</v>
      </c>
      <c r="L45" s="89">
        <f t="shared" si="2"/>
        <v>502924.19999999995</v>
      </c>
      <c r="N45" s="78">
        <v>838207</v>
      </c>
      <c r="P45" s="78">
        <f t="shared" si="3"/>
        <v>0</v>
      </c>
    </row>
    <row r="46" spans="2:16" x14ac:dyDescent="0.2">
      <c r="B46" s="86">
        <v>42</v>
      </c>
      <c r="C46" s="87" t="s">
        <v>223</v>
      </c>
      <c r="D46" s="88">
        <v>0.4</v>
      </c>
      <c r="E46" s="64"/>
      <c r="F46" s="59">
        <v>536722</v>
      </c>
      <c r="G46" s="89"/>
      <c r="H46" s="68"/>
      <c r="I46" s="68"/>
      <c r="J46" s="66">
        <f t="shared" si="0"/>
        <v>536722</v>
      </c>
      <c r="K46" s="67">
        <f t="shared" si="1"/>
        <v>214688.80000000002</v>
      </c>
      <c r="L46" s="89">
        <f t="shared" si="2"/>
        <v>322033.19999999995</v>
      </c>
      <c r="N46" s="78">
        <v>536722</v>
      </c>
      <c r="P46" s="78">
        <f t="shared" si="3"/>
        <v>0</v>
      </c>
    </row>
    <row r="47" spans="2:16" x14ac:dyDescent="0.2">
      <c r="B47" s="86">
        <v>43</v>
      </c>
      <c r="C47" s="87" t="s">
        <v>224</v>
      </c>
      <c r="D47" s="88">
        <v>0.4</v>
      </c>
      <c r="E47" s="64">
        <v>193156.2</v>
      </c>
      <c r="F47" s="71"/>
      <c r="G47" s="89"/>
      <c r="H47" s="68"/>
      <c r="I47" s="68"/>
      <c r="J47" s="66">
        <f t="shared" si="0"/>
        <v>193156.2</v>
      </c>
      <c r="K47" s="67">
        <f t="shared" si="1"/>
        <v>77262.48000000001</v>
      </c>
      <c r="L47" s="89">
        <f t="shared" si="2"/>
        <v>115893.72</v>
      </c>
      <c r="P47" s="78">
        <f t="shared" si="3"/>
        <v>0</v>
      </c>
    </row>
    <row r="48" spans="2:16" x14ac:dyDescent="0.2">
      <c r="B48" s="86">
        <v>44</v>
      </c>
      <c r="C48" s="87" t="s">
        <v>225</v>
      </c>
      <c r="D48" s="92">
        <v>0.15</v>
      </c>
      <c r="E48" s="64"/>
      <c r="F48" s="71"/>
      <c r="G48" s="89">
        <v>388993.63</v>
      </c>
      <c r="H48" s="68"/>
      <c r="I48" s="68"/>
      <c r="J48" s="66">
        <f t="shared" si="0"/>
        <v>388993.63</v>
      </c>
      <c r="K48" s="67">
        <f t="shared" si="1"/>
        <v>29174.522249999998</v>
      </c>
      <c r="L48" s="89">
        <f t="shared" si="2"/>
        <v>359819.10775000002</v>
      </c>
      <c r="N48" s="78">
        <v>388993.63</v>
      </c>
      <c r="P48" s="78">
        <f t="shared" si="3"/>
        <v>0</v>
      </c>
    </row>
    <row r="49" spans="2:16" x14ac:dyDescent="0.2">
      <c r="B49" s="86">
        <v>45</v>
      </c>
      <c r="C49" s="87" t="s">
        <v>226</v>
      </c>
      <c r="D49" s="92">
        <v>0.15</v>
      </c>
      <c r="E49" s="64">
        <v>86330.371300547704</v>
      </c>
      <c r="F49" s="72"/>
      <c r="G49" s="66"/>
      <c r="H49" s="68"/>
      <c r="I49" s="68"/>
      <c r="J49" s="66">
        <f t="shared" si="0"/>
        <v>86330.371300547704</v>
      </c>
      <c r="K49" s="67">
        <f t="shared" si="1"/>
        <v>12949.555695082156</v>
      </c>
      <c r="L49" s="89">
        <f t="shared" si="2"/>
        <v>73380.815605465556</v>
      </c>
      <c r="P49" s="78">
        <f t="shared" si="3"/>
        <v>0</v>
      </c>
    </row>
    <row r="50" spans="2:16" x14ac:dyDescent="0.2">
      <c r="B50" s="86">
        <v>46</v>
      </c>
      <c r="C50" s="93" t="s">
        <v>227</v>
      </c>
      <c r="D50" s="92">
        <v>0.15</v>
      </c>
      <c r="E50" s="64">
        <v>1858540.6123749998</v>
      </c>
      <c r="F50" s="72"/>
      <c r="G50" s="68"/>
      <c r="H50" s="68"/>
      <c r="I50" s="68"/>
      <c r="J50" s="66">
        <f t="shared" si="0"/>
        <v>1858540.6123749998</v>
      </c>
      <c r="K50" s="67">
        <f t="shared" si="1"/>
        <v>278781.09185624996</v>
      </c>
      <c r="L50" s="89">
        <f t="shared" si="2"/>
        <v>1579759.52051875</v>
      </c>
      <c r="P50" s="78">
        <f t="shared" si="3"/>
        <v>0</v>
      </c>
    </row>
    <row r="51" spans="2:16" x14ac:dyDescent="0.2">
      <c r="B51" s="86">
        <v>47</v>
      </c>
      <c r="C51" s="93" t="s">
        <v>228</v>
      </c>
      <c r="D51" s="92">
        <v>0.15</v>
      </c>
      <c r="E51" s="64"/>
      <c r="F51" s="72"/>
      <c r="G51" s="68">
        <v>71000</v>
      </c>
      <c r="H51" s="68"/>
      <c r="I51" s="68"/>
      <c r="J51" s="66">
        <f t="shared" si="0"/>
        <v>71000</v>
      </c>
      <c r="K51" s="67">
        <f t="shared" si="1"/>
        <v>5325</v>
      </c>
      <c r="L51" s="89">
        <f t="shared" si="2"/>
        <v>65675</v>
      </c>
      <c r="N51" s="78">
        <v>71000</v>
      </c>
      <c r="P51" s="78">
        <f t="shared" si="3"/>
        <v>0</v>
      </c>
    </row>
    <row r="52" spans="2:16" x14ac:dyDescent="0.2">
      <c r="B52" s="86">
        <v>48</v>
      </c>
      <c r="C52" s="93" t="s">
        <v>229</v>
      </c>
      <c r="D52" s="94">
        <v>0.15</v>
      </c>
      <c r="E52" s="64">
        <v>18160.298432976586</v>
      </c>
      <c r="F52" s="66">
        <v>20660.93</v>
      </c>
      <c r="G52" s="68"/>
      <c r="H52" s="68"/>
      <c r="I52" s="68"/>
      <c r="J52" s="66">
        <f t="shared" si="0"/>
        <v>38821.228432976583</v>
      </c>
      <c r="K52" s="67">
        <f t="shared" si="1"/>
        <v>5823.184264946487</v>
      </c>
      <c r="L52" s="89">
        <f t="shared" si="2"/>
        <v>32998.044168030094</v>
      </c>
      <c r="N52" s="78">
        <v>20660.93</v>
      </c>
      <c r="P52" s="78">
        <f t="shared" si="3"/>
        <v>0</v>
      </c>
    </row>
    <row r="53" spans="2:16" x14ac:dyDescent="0.2">
      <c r="B53" s="86">
        <v>49</v>
      </c>
      <c r="C53" s="93" t="s">
        <v>230</v>
      </c>
      <c r="D53" s="94">
        <v>0.15</v>
      </c>
      <c r="E53" s="64">
        <v>96204.185856250013</v>
      </c>
      <c r="F53" s="66"/>
      <c r="G53" s="69"/>
      <c r="H53" s="68"/>
      <c r="I53" s="68"/>
      <c r="J53" s="66">
        <f t="shared" si="0"/>
        <v>96204.185856250013</v>
      </c>
      <c r="K53" s="67">
        <f t="shared" si="1"/>
        <v>14430.627878437501</v>
      </c>
      <c r="L53" s="89">
        <f t="shared" si="2"/>
        <v>81773.55797781251</v>
      </c>
      <c r="P53" s="78">
        <f t="shared" si="3"/>
        <v>0</v>
      </c>
    </row>
    <row r="54" spans="2:16" x14ac:dyDescent="0.2">
      <c r="B54" s="86">
        <v>50</v>
      </c>
      <c r="C54" s="87" t="s">
        <v>231</v>
      </c>
      <c r="D54" s="95">
        <v>0.15</v>
      </c>
      <c r="E54" s="64">
        <v>8574.3833114062509</v>
      </c>
      <c r="F54" s="96">
        <v>570</v>
      </c>
      <c r="G54" s="66">
        <v>7868.64</v>
      </c>
      <c r="H54" s="68"/>
      <c r="I54" s="68"/>
      <c r="J54" s="66">
        <f t="shared" si="0"/>
        <v>17013.02331140625</v>
      </c>
      <c r="K54" s="67">
        <f t="shared" si="1"/>
        <v>1961.8054967109374</v>
      </c>
      <c r="L54" s="89">
        <f t="shared" si="2"/>
        <v>15051.217814695312</v>
      </c>
      <c r="N54" s="78">
        <v>8438.64</v>
      </c>
      <c r="P54" s="78">
        <f t="shared" si="3"/>
        <v>0</v>
      </c>
    </row>
    <row r="55" spans="2:16" x14ac:dyDescent="0.2">
      <c r="B55" s="86">
        <v>51</v>
      </c>
      <c r="C55" s="87" t="s">
        <v>232</v>
      </c>
      <c r="D55" s="88">
        <v>0.15</v>
      </c>
      <c r="E55" s="64">
        <v>143598.55198003838</v>
      </c>
      <c r="F55" s="68"/>
      <c r="G55" s="66"/>
      <c r="H55" s="68"/>
      <c r="I55" s="68"/>
      <c r="J55" s="66">
        <f t="shared" si="0"/>
        <v>143598.55198003838</v>
      </c>
      <c r="K55" s="67">
        <f t="shared" si="1"/>
        <v>21539.782797005755</v>
      </c>
      <c r="L55" s="89">
        <f t="shared" si="2"/>
        <v>122058.76918303262</v>
      </c>
      <c r="P55" s="78">
        <f t="shared" si="3"/>
        <v>0</v>
      </c>
    </row>
    <row r="56" spans="2:16" x14ac:dyDescent="0.2">
      <c r="B56" s="86">
        <v>52</v>
      </c>
      <c r="C56" s="87" t="s">
        <v>233</v>
      </c>
      <c r="D56" s="88">
        <v>0.15</v>
      </c>
      <c r="E56" s="64"/>
      <c r="F56" s="68"/>
      <c r="G56" s="66"/>
      <c r="H56" s="68"/>
      <c r="I56" s="68"/>
      <c r="J56" s="66">
        <f t="shared" si="0"/>
        <v>0</v>
      </c>
      <c r="K56" s="67">
        <f t="shared" si="1"/>
        <v>0</v>
      </c>
      <c r="L56" s="89">
        <f t="shared" si="2"/>
        <v>0</v>
      </c>
      <c r="P56" s="78">
        <f t="shared" si="3"/>
        <v>0</v>
      </c>
    </row>
    <row r="57" spans="2:16" x14ac:dyDescent="0.2">
      <c r="B57" s="86">
        <v>53</v>
      </c>
      <c r="C57" s="87" t="s">
        <v>234</v>
      </c>
      <c r="D57" s="88">
        <v>0.15</v>
      </c>
      <c r="E57" s="64">
        <v>1186073.0534117392</v>
      </c>
      <c r="F57" s="68"/>
      <c r="G57" s="64"/>
      <c r="H57" s="68"/>
      <c r="I57" s="68"/>
      <c r="J57" s="66">
        <f t="shared" si="0"/>
        <v>1186073.0534117392</v>
      </c>
      <c r="K57" s="67">
        <f t="shared" si="1"/>
        <v>177910.95801176087</v>
      </c>
      <c r="L57" s="89">
        <f t="shared" si="2"/>
        <v>1008162.0953999783</v>
      </c>
      <c r="P57" s="78">
        <f t="shared" si="3"/>
        <v>0</v>
      </c>
    </row>
    <row r="58" spans="2:16" x14ac:dyDescent="0.2">
      <c r="B58" s="86">
        <v>54</v>
      </c>
      <c r="C58" s="87" t="s">
        <v>235</v>
      </c>
      <c r="D58" s="88">
        <v>0.15</v>
      </c>
      <c r="E58" s="64">
        <v>112776.29691068594</v>
      </c>
      <c r="F58" s="68"/>
      <c r="G58" s="64">
        <v>39285.71</v>
      </c>
      <c r="H58" s="68"/>
      <c r="I58" s="68"/>
      <c r="J58" s="66">
        <f t="shared" si="0"/>
        <v>152062.00691068594</v>
      </c>
      <c r="K58" s="67">
        <f t="shared" si="1"/>
        <v>19862.872786602889</v>
      </c>
      <c r="L58" s="89">
        <f t="shared" si="2"/>
        <v>132199.13412408307</v>
      </c>
      <c r="N58" s="78">
        <v>39285.71</v>
      </c>
      <c r="P58" s="78">
        <f t="shared" si="3"/>
        <v>0</v>
      </c>
    </row>
    <row r="59" spans="2:16" x14ac:dyDescent="0.2">
      <c r="B59" s="86">
        <v>55</v>
      </c>
      <c r="C59" s="87" t="s">
        <v>236</v>
      </c>
      <c r="D59" s="88">
        <v>0.15</v>
      </c>
      <c r="E59" s="64">
        <v>470190.84199999995</v>
      </c>
      <c r="F59" s="68">
        <v>123504</v>
      </c>
      <c r="G59" s="64"/>
      <c r="H59" s="68"/>
      <c r="I59" s="68"/>
      <c r="J59" s="66">
        <f t="shared" si="0"/>
        <v>593694.84199999995</v>
      </c>
      <c r="K59" s="67">
        <f t="shared" si="1"/>
        <v>89054.226299999995</v>
      </c>
      <c r="L59" s="89">
        <f t="shared" si="2"/>
        <v>504640.61569999997</v>
      </c>
      <c r="P59" s="78">
        <f t="shared" si="3"/>
        <v>123504</v>
      </c>
    </row>
    <row r="60" spans="2:16" x14ac:dyDescent="0.2">
      <c r="B60" s="86">
        <v>56</v>
      </c>
      <c r="C60" s="87" t="s">
        <v>237</v>
      </c>
      <c r="D60" s="88">
        <v>0.1</v>
      </c>
      <c r="E60" s="64">
        <v>219086.32261500001</v>
      </c>
      <c r="F60" s="68"/>
      <c r="G60" s="66"/>
      <c r="H60" s="68"/>
      <c r="I60" s="68"/>
      <c r="J60" s="66">
        <f t="shared" si="0"/>
        <v>219086.32261500001</v>
      </c>
      <c r="K60" s="67">
        <f t="shared" si="1"/>
        <v>21908.632261500003</v>
      </c>
      <c r="L60" s="89">
        <f t="shared" si="2"/>
        <v>197177.69035350002</v>
      </c>
      <c r="P60" s="78">
        <f t="shared" si="3"/>
        <v>0</v>
      </c>
    </row>
    <row r="61" spans="2:16" x14ac:dyDescent="0.2">
      <c r="B61" s="86">
        <v>57</v>
      </c>
      <c r="C61" s="87" t="s">
        <v>238</v>
      </c>
      <c r="D61" s="88">
        <v>0.15</v>
      </c>
      <c r="E61" s="64">
        <v>4469.0422464155508</v>
      </c>
      <c r="F61" s="68"/>
      <c r="G61" s="66"/>
      <c r="H61" s="68"/>
      <c r="I61" s="68"/>
      <c r="J61" s="66">
        <f t="shared" si="0"/>
        <v>4469.0422464155508</v>
      </c>
      <c r="K61" s="67">
        <f t="shared" si="1"/>
        <v>670.35633696233265</v>
      </c>
      <c r="L61" s="89">
        <f t="shared" si="2"/>
        <v>3798.6859094532183</v>
      </c>
      <c r="P61" s="78">
        <f t="shared" si="3"/>
        <v>0</v>
      </c>
    </row>
    <row r="62" spans="2:16" x14ac:dyDescent="0.2">
      <c r="B62" s="86">
        <v>58</v>
      </c>
      <c r="C62" s="87" t="s">
        <v>239</v>
      </c>
      <c r="D62" s="88">
        <v>0.15</v>
      </c>
      <c r="E62" s="64">
        <v>2626.7354500000001</v>
      </c>
      <c r="F62" s="68">
        <v>31463</v>
      </c>
      <c r="G62" s="66"/>
      <c r="H62" s="68"/>
      <c r="I62" s="68"/>
      <c r="J62" s="66">
        <f t="shared" si="0"/>
        <v>34089.73545</v>
      </c>
      <c r="K62" s="67">
        <f t="shared" si="1"/>
        <v>5113.4603175000002</v>
      </c>
      <c r="L62" s="89">
        <f t="shared" si="2"/>
        <v>28976.275132499999</v>
      </c>
      <c r="N62" s="78">
        <v>31463</v>
      </c>
      <c r="P62" s="78">
        <f t="shared" si="3"/>
        <v>0</v>
      </c>
    </row>
    <row r="63" spans="2:16" x14ac:dyDescent="0.2">
      <c r="B63" s="86">
        <v>59</v>
      </c>
      <c r="C63" s="87" t="s">
        <v>240</v>
      </c>
      <c r="D63" s="88">
        <v>0.15</v>
      </c>
      <c r="E63" s="64">
        <v>443091.84942959354</v>
      </c>
      <c r="F63" s="68"/>
      <c r="G63" s="66"/>
      <c r="H63" s="68"/>
      <c r="I63" s="68"/>
      <c r="J63" s="66">
        <f t="shared" si="0"/>
        <v>443091.84942959354</v>
      </c>
      <c r="K63" s="67">
        <f t="shared" si="1"/>
        <v>66463.777414439028</v>
      </c>
      <c r="L63" s="89">
        <f t="shared" si="2"/>
        <v>376628.07201515452</v>
      </c>
      <c r="P63" s="78">
        <f t="shared" si="3"/>
        <v>0</v>
      </c>
    </row>
    <row r="64" spans="2:16" x14ac:dyDescent="0.2">
      <c r="B64" s="86">
        <v>60</v>
      </c>
      <c r="C64" s="87" t="s">
        <v>241</v>
      </c>
      <c r="D64" s="88">
        <v>0.15</v>
      </c>
      <c r="E64" s="64">
        <v>26182.371882499996</v>
      </c>
      <c r="F64" s="68"/>
      <c r="G64" s="66">
        <v>34400</v>
      </c>
      <c r="H64" s="68"/>
      <c r="I64" s="68"/>
      <c r="J64" s="66">
        <f t="shared" si="0"/>
        <v>60582.371882499996</v>
      </c>
      <c r="K64" s="67">
        <f t="shared" si="1"/>
        <v>6507.3557823749998</v>
      </c>
      <c r="L64" s="89">
        <f t="shared" si="2"/>
        <v>54075.016100124994</v>
      </c>
      <c r="N64" s="78">
        <v>34400</v>
      </c>
      <c r="P64" s="78">
        <f t="shared" si="3"/>
        <v>0</v>
      </c>
    </row>
    <row r="65" spans="2:16" x14ac:dyDescent="0.2">
      <c r="B65" s="86">
        <v>61</v>
      </c>
      <c r="C65" s="87" t="s">
        <v>242</v>
      </c>
      <c r="D65" s="88">
        <v>0.4</v>
      </c>
      <c r="E65" s="64">
        <v>565.05599999999993</v>
      </c>
      <c r="F65" s="68"/>
      <c r="G65" s="66"/>
      <c r="H65" s="68"/>
      <c r="I65" s="68"/>
      <c r="J65" s="66">
        <f t="shared" si="0"/>
        <v>565.05599999999993</v>
      </c>
      <c r="K65" s="67">
        <f t="shared" si="1"/>
        <v>226.02239999999998</v>
      </c>
      <c r="L65" s="89">
        <f t="shared" si="2"/>
        <v>339.03359999999998</v>
      </c>
      <c r="P65" s="78">
        <f t="shared" si="3"/>
        <v>0</v>
      </c>
    </row>
    <row r="66" spans="2:16" x14ac:dyDescent="0.2">
      <c r="B66" s="86">
        <v>62</v>
      </c>
      <c r="C66" s="87" t="s">
        <v>243</v>
      </c>
      <c r="D66" s="88">
        <v>0.15</v>
      </c>
      <c r="E66" s="64">
        <v>25717.767713046836</v>
      </c>
      <c r="F66" s="68"/>
      <c r="G66" s="66"/>
      <c r="H66" s="68"/>
      <c r="I66" s="68"/>
      <c r="J66" s="66">
        <f t="shared" si="0"/>
        <v>25717.767713046836</v>
      </c>
      <c r="K66" s="67">
        <f t="shared" si="1"/>
        <v>3857.6651569570254</v>
      </c>
      <c r="L66" s="89">
        <f t="shared" si="2"/>
        <v>21860.102556089812</v>
      </c>
      <c r="P66" s="78">
        <f t="shared" si="3"/>
        <v>0</v>
      </c>
    </row>
    <row r="67" spans="2:16" x14ac:dyDescent="0.2">
      <c r="B67" s="86">
        <v>63</v>
      </c>
      <c r="C67" s="90" t="s">
        <v>244</v>
      </c>
      <c r="D67" s="88">
        <v>0.15</v>
      </c>
      <c r="E67" s="64">
        <v>1174.2475409700232</v>
      </c>
      <c r="F67" s="68"/>
      <c r="G67" s="66"/>
      <c r="H67" s="68"/>
      <c r="I67" s="68"/>
      <c r="J67" s="66">
        <f t="shared" si="0"/>
        <v>1174.2475409700232</v>
      </c>
      <c r="K67" s="67">
        <f t="shared" si="1"/>
        <v>176.13713114550347</v>
      </c>
      <c r="L67" s="89">
        <f t="shared" si="2"/>
        <v>998.11040982451982</v>
      </c>
      <c r="P67" s="78">
        <f t="shared" si="3"/>
        <v>0</v>
      </c>
    </row>
    <row r="68" spans="2:16" x14ac:dyDescent="0.2">
      <c r="B68" s="86">
        <v>64</v>
      </c>
      <c r="C68" s="87" t="s">
        <v>245</v>
      </c>
      <c r="D68" s="88">
        <v>0.15</v>
      </c>
      <c r="E68" s="64">
        <v>67860.84231784282</v>
      </c>
      <c r="F68" s="68"/>
      <c r="G68" s="66"/>
      <c r="H68" s="68"/>
      <c r="I68" s="68"/>
      <c r="J68" s="66">
        <f t="shared" si="0"/>
        <v>67860.84231784282</v>
      </c>
      <c r="K68" s="67">
        <f t="shared" si="1"/>
        <v>10179.126347676423</v>
      </c>
      <c r="L68" s="89">
        <f t="shared" si="2"/>
        <v>57681.715970166399</v>
      </c>
      <c r="P68" s="78">
        <f t="shared" si="3"/>
        <v>0</v>
      </c>
    </row>
    <row r="69" spans="2:16" x14ac:dyDescent="0.2">
      <c r="B69" s="86">
        <v>65</v>
      </c>
      <c r="C69" s="87" t="s">
        <v>246</v>
      </c>
      <c r="D69" s="88">
        <v>0.15</v>
      </c>
      <c r="E69" s="64">
        <v>3684.061509826859</v>
      </c>
      <c r="F69" s="68"/>
      <c r="G69" s="66"/>
      <c r="H69" s="68"/>
      <c r="I69" s="68"/>
      <c r="J69" s="66">
        <f t="shared" si="0"/>
        <v>3684.061509826859</v>
      </c>
      <c r="K69" s="67">
        <f t="shared" si="1"/>
        <v>552.60922647402879</v>
      </c>
      <c r="L69" s="89">
        <f t="shared" si="2"/>
        <v>3131.4522833528304</v>
      </c>
      <c r="P69" s="78">
        <f t="shared" si="3"/>
        <v>0</v>
      </c>
    </row>
    <row r="70" spans="2:16" x14ac:dyDescent="0.2">
      <c r="B70" s="86">
        <v>66</v>
      </c>
      <c r="C70" s="87" t="s">
        <v>247</v>
      </c>
      <c r="D70" s="88">
        <v>0.15</v>
      </c>
      <c r="E70" s="64"/>
      <c r="F70" s="68"/>
      <c r="G70" s="66">
        <v>150000</v>
      </c>
      <c r="H70" s="68"/>
      <c r="I70" s="68"/>
      <c r="J70" s="66">
        <f t="shared" ref="J70:J109" si="4">E70+F70+G70-H70</f>
        <v>150000</v>
      </c>
      <c r="K70" s="67">
        <f t="shared" ref="K70:K109" si="5">(E70+F70-H70)*D70+(G70*D70/2)</f>
        <v>11250</v>
      </c>
      <c r="L70" s="89">
        <f t="shared" ref="L70:L109" si="6">J70-K70</f>
        <v>138750</v>
      </c>
      <c r="N70" s="78">
        <v>150000</v>
      </c>
      <c r="P70" s="78">
        <f t="shared" ref="P70:P110" si="7">+F70+G70-N70</f>
        <v>0</v>
      </c>
    </row>
    <row r="71" spans="2:16" x14ac:dyDescent="0.2">
      <c r="B71" s="86">
        <v>67</v>
      </c>
      <c r="C71" s="87" t="s">
        <v>248</v>
      </c>
      <c r="D71" s="88">
        <v>0.15</v>
      </c>
      <c r="E71" s="64">
        <v>471975.21754443878</v>
      </c>
      <c r="F71" s="68">
        <v>215000</v>
      </c>
      <c r="G71" s="64"/>
      <c r="H71" s="68"/>
      <c r="I71" s="68"/>
      <c r="J71" s="66">
        <f t="shared" si="4"/>
        <v>686975.21754443878</v>
      </c>
      <c r="K71" s="67">
        <f t="shared" si="5"/>
        <v>103046.28263166582</v>
      </c>
      <c r="L71" s="89">
        <f t="shared" si="6"/>
        <v>583928.93491277297</v>
      </c>
      <c r="N71" s="78">
        <v>215000</v>
      </c>
      <c r="P71" s="78">
        <f t="shared" si="7"/>
        <v>0</v>
      </c>
    </row>
    <row r="72" spans="2:16" x14ac:dyDescent="0.2">
      <c r="B72" s="86">
        <v>68</v>
      </c>
      <c r="C72" s="87" t="s">
        <v>249</v>
      </c>
      <c r="D72" s="88">
        <v>0.15</v>
      </c>
      <c r="E72" s="64">
        <v>132328.00869351203</v>
      </c>
      <c r="F72" s="68"/>
      <c r="G72" s="66"/>
      <c r="H72" s="66"/>
      <c r="I72" s="66"/>
      <c r="J72" s="66">
        <f t="shared" si="4"/>
        <v>132328.00869351203</v>
      </c>
      <c r="K72" s="67">
        <f t="shared" si="5"/>
        <v>19849.201304026803</v>
      </c>
      <c r="L72" s="89">
        <f t="shared" si="6"/>
        <v>112478.80738948523</v>
      </c>
      <c r="P72" s="78">
        <f t="shared" si="7"/>
        <v>0</v>
      </c>
    </row>
    <row r="73" spans="2:16" x14ac:dyDescent="0.2">
      <c r="B73" s="86">
        <v>69</v>
      </c>
      <c r="C73" s="87" t="s">
        <v>250</v>
      </c>
      <c r="D73" s="88">
        <v>0.15</v>
      </c>
      <c r="E73" s="64">
        <v>214545.4177506564</v>
      </c>
      <c r="F73" s="68"/>
      <c r="G73" s="66"/>
      <c r="H73" s="66"/>
      <c r="I73" s="66"/>
      <c r="J73" s="66">
        <f t="shared" si="4"/>
        <v>214545.4177506564</v>
      </c>
      <c r="K73" s="67">
        <f t="shared" si="5"/>
        <v>32181.812662598459</v>
      </c>
      <c r="L73" s="89">
        <f t="shared" si="6"/>
        <v>182363.60508805793</v>
      </c>
      <c r="P73" s="78">
        <f t="shared" si="7"/>
        <v>0</v>
      </c>
    </row>
    <row r="74" spans="2:16" x14ac:dyDescent="0.2">
      <c r="B74" s="86">
        <v>70</v>
      </c>
      <c r="C74" s="87" t="s">
        <v>251</v>
      </c>
      <c r="D74" s="88">
        <v>0.15</v>
      </c>
      <c r="E74" s="64">
        <v>16954.905448980546</v>
      </c>
      <c r="F74" s="68"/>
      <c r="G74" s="66"/>
      <c r="H74" s="66"/>
      <c r="I74" s="66"/>
      <c r="J74" s="66">
        <f t="shared" si="4"/>
        <v>16954.905448980546</v>
      </c>
      <c r="K74" s="67">
        <f t="shared" si="5"/>
        <v>2543.2358173470816</v>
      </c>
      <c r="L74" s="89">
        <f t="shared" si="6"/>
        <v>14411.669631633464</v>
      </c>
      <c r="P74" s="78">
        <f t="shared" si="7"/>
        <v>0</v>
      </c>
    </row>
    <row r="75" spans="2:16" x14ac:dyDescent="0.2">
      <c r="B75" s="86">
        <v>71</v>
      </c>
      <c r="C75" s="87" t="s">
        <v>252</v>
      </c>
      <c r="D75" s="88">
        <v>0.15</v>
      </c>
      <c r="E75" s="64">
        <v>4434.9306442621582</v>
      </c>
      <c r="F75" s="68"/>
      <c r="G75" s="66"/>
      <c r="H75" s="66"/>
      <c r="I75" s="66"/>
      <c r="J75" s="66">
        <f t="shared" si="4"/>
        <v>4434.9306442621582</v>
      </c>
      <c r="K75" s="67">
        <f t="shared" si="5"/>
        <v>665.23959663932374</v>
      </c>
      <c r="L75" s="89">
        <f t="shared" si="6"/>
        <v>3769.6910476228345</v>
      </c>
      <c r="P75" s="78">
        <f t="shared" si="7"/>
        <v>0</v>
      </c>
    </row>
    <row r="76" spans="2:16" x14ac:dyDescent="0.2">
      <c r="B76" s="86">
        <v>72</v>
      </c>
      <c r="C76" s="87" t="s">
        <v>253</v>
      </c>
      <c r="D76" s="88">
        <v>0.15</v>
      </c>
      <c r="E76" s="64">
        <v>113219.81315373047</v>
      </c>
      <c r="F76" s="68"/>
      <c r="G76" s="66"/>
      <c r="H76" s="66"/>
      <c r="I76" s="66"/>
      <c r="J76" s="66">
        <f t="shared" si="4"/>
        <v>113219.81315373047</v>
      </c>
      <c r="K76" s="67">
        <f t="shared" si="5"/>
        <v>16982.971973059572</v>
      </c>
      <c r="L76" s="89">
        <f t="shared" si="6"/>
        <v>96236.841180670905</v>
      </c>
      <c r="P76" s="78">
        <f t="shared" si="7"/>
        <v>0</v>
      </c>
    </row>
    <row r="77" spans="2:16" x14ac:dyDescent="0.2">
      <c r="B77" s="86">
        <v>73</v>
      </c>
      <c r="C77" s="87" t="s">
        <v>254</v>
      </c>
      <c r="D77" s="88">
        <v>0.15</v>
      </c>
      <c r="E77" s="64">
        <v>635749.27891178697</v>
      </c>
      <c r="F77" s="68"/>
      <c r="G77" s="89"/>
      <c r="H77" s="66"/>
      <c r="I77" s="66"/>
      <c r="J77" s="66">
        <f t="shared" si="4"/>
        <v>635749.27891178697</v>
      </c>
      <c r="K77" s="67">
        <f t="shared" si="5"/>
        <v>95362.391836768045</v>
      </c>
      <c r="L77" s="89">
        <f t="shared" si="6"/>
        <v>540386.88707501895</v>
      </c>
      <c r="P77" s="78">
        <f t="shared" si="7"/>
        <v>0</v>
      </c>
    </row>
    <row r="78" spans="2:16" x14ac:dyDescent="0.2">
      <c r="B78" s="86">
        <v>74</v>
      </c>
      <c r="C78" s="87" t="s">
        <v>255</v>
      </c>
      <c r="D78" s="88">
        <v>0.15</v>
      </c>
      <c r="E78" s="64">
        <v>81747.15751171876</v>
      </c>
      <c r="F78" s="68"/>
      <c r="G78" s="66"/>
      <c r="H78" s="66"/>
      <c r="I78" s="66"/>
      <c r="J78" s="66">
        <f t="shared" si="4"/>
        <v>81747.15751171876</v>
      </c>
      <c r="K78" s="67">
        <f t="shared" si="5"/>
        <v>12262.073626757814</v>
      </c>
      <c r="L78" s="89">
        <f t="shared" si="6"/>
        <v>69485.083884960943</v>
      </c>
      <c r="P78" s="78">
        <f t="shared" si="7"/>
        <v>0</v>
      </c>
    </row>
    <row r="79" spans="2:16" x14ac:dyDescent="0.2">
      <c r="B79" s="86">
        <v>75</v>
      </c>
      <c r="C79" s="87" t="s">
        <v>256</v>
      </c>
      <c r="D79" s="88">
        <v>0.15</v>
      </c>
      <c r="E79" s="64">
        <v>969690.40636884375</v>
      </c>
      <c r="F79" s="68"/>
      <c r="G79" s="66"/>
      <c r="H79" s="66"/>
      <c r="I79" s="66"/>
      <c r="J79" s="66">
        <f t="shared" si="4"/>
        <v>969690.40636884375</v>
      </c>
      <c r="K79" s="67">
        <f t="shared" si="5"/>
        <v>145453.56095532657</v>
      </c>
      <c r="L79" s="89">
        <f t="shared" si="6"/>
        <v>824236.84541351721</v>
      </c>
      <c r="P79" s="78">
        <f t="shared" si="7"/>
        <v>0</v>
      </c>
    </row>
    <row r="80" spans="2:16" x14ac:dyDescent="0.2">
      <c r="B80" s="86">
        <v>76</v>
      </c>
      <c r="C80" s="87" t="s">
        <v>257</v>
      </c>
      <c r="D80" s="88">
        <v>0.15</v>
      </c>
      <c r="E80" s="64">
        <v>678869.12812500005</v>
      </c>
      <c r="F80" s="68"/>
      <c r="G80" s="66"/>
      <c r="H80" s="66"/>
      <c r="I80" s="66"/>
      <c r="J80" s="66">
        <f t="shared" si="4"/>
        <v>678869.12812500005</v>
      </c>
      <c r="K80" s="67">
        <f t="shared" si="5"/>
        <v>101830.36921875</v>
      </c>
      <c r="L80" s="89">
        <f t="shared" si="6"/>
        <v>577038.75890625</v>
      </c>
      <c r="P80" s="78">
        <f t="shared" si="7"/>
        <v>0</v>
      </c>
    </row>
    <row r="81" spans="2:16" x14ac:dyDescent="0.2">
      <c r="B81" s="86">
        <v>77</v>
      </c>
      <c r="C81" s="87" t="s">
        <v>258</v>
      </c>
      <c r="D81" s="88">
        <v>0.15</v>
      </c>
      <c r="E81" s="64">
        <v>261055.46015579827</v>
      </c>
      <c r="F81" s="68"/>
      <c r="G81" s="66"/>
      <c r="H81" s="66"/>
      <c r="I81" s="66"/>
      <c r="J81" s="66">
        <f t="shared" si="4"/>
        <v>261055.46015579827</v>
      </c>
      <c r="K81" s="67">
        <f t="shared" si="5"/>
        <v>39158.319023369739</v>
      </c>
      <c r="L81" s="89">
        <f t="shared" si="6"/>
        <v>221897.14113242854</v>
      </c>
      <c r="P81" s="78">
        <f t="shared" si="7"/>
        <v>0</v>
      </c>
    </row>
    <row r="82" spans="2:16" x14ac:dyDescent="0.2">
      <c r="B82" s="86">
        <v>78</v>
      </c>
      <c r="C82" s="87" t="s">
        <v>259</v>
      </c>
      <c r="D82" s="88">
        <v>0.15</v>
      </c>
      <c r="E82" s="64">
        <v>508210.66668778</v>
      </c>
      <c r="F82" s="68"/>
      <c r="G82" s="66"/>
      <c r="H82" s="66"/>
      <c r="I82" s="66"/>
      <c r="J82" s="66">
        <f t="shared" si="4"/>
        <v>508210.66668778</v>
      </c>
      <c r="K82" s="67">
        <f t="shared" si="5"/>
        <v>76231.600003166997</v>
      </c>
      <c r="L82" s="89">
        <f t="shared" si="6"/>
        <v>431979.066684613</v>
      </c>
      <c r="P82" s="78">
        <f t="shared" si="7"/>
        <v>0</v>
      </c>
    </row>
    <row r="83" spans="2:16" x14ac:dyDescent="0.2">
      <c r="B83" s="86">
        <v>79</v>
      </c>
      <c r="C83" s="87" t="s">
        <v>260</v>
      </c>
      <c r="D83" s="88">
        <v>0.15</v>
      </c>
      <c r="E83" s="64">
        <v>173703.14231660156</v>
      </c>
      <c r="F83" s="68"/>
      <c r="G83" s="66"/>
      <c r="H83" s="66"/>
      <c r="I83" s="66"/>
      <c r="J83" s="66">
        <f t="shared" si="4"/>
        <v>173703.14231660156</v>
      </c>
      <c r="K83" s="67">
        <f t="shared" si="5"/>
        <v>26055.471347490235</v>
      </c>
      <c r="L83" s="89">
        <f t="shared" si="6"/>
        <v>147647.67096911132</v>
      </c>
      <c r="P83" s="78">
        <f t="shared" si="7"/>
        <v>0</v>
      </c>
    </row>
    <row r="84" spans="2:16" x14ac:dyDescent="0.2">
      <c r="B84" s="86">
        <v>80</v>
      </c>
      <c r="C84" s="87" t="s">
        <v>261</v>
      </c>
      <c r="D84" s="88">
        <v>0.15</v>
      </c>
      <c r="E84" s="64">
        <v>0</v>
      </c>
      <c r="F84" s="68"/>
      <c r="G84" s="66"/>
      <c r="H84" s="66"/>
      <c r="I84" s="66"/>
      <c r="J84" s="66">
        <f t="shared" si="4"/>
        <v>0</v>
      </c>
      <c r="K84" s="67">
        <f t="shared" si="5"/>
        <v>0</v>
      </c>
      <c r="L84" s="89">
        <f t="shared" si="6"/>
        <v>0</v>
      </c>
      <c r="P84" s="78">
        <f t="shared" si="7"/>
        <v>0</v>
      </c>
    </row>
    <row r="85" spans="2:16" x14ac:dyDescent="0.2">
      <c r="B85" s="86">
        <v>81</v>
      </c>
      <c r="C85" s="87" t="s">
        <v>262</v>
      </c>
      <c r="D85" s="88">
        <v>0.15</v>
      </c>
      <c r="E85" s="64">
        <v>114873.89876334881</v>
      </c>
      <c r="F85" s="68"/>
      <c r="G85" s="66"/>
      <c r="H85" s="66"/>
      <c r="I85" s="66"/>
      <c r="J85" s="66">
        <f t="shared" si="4"/>
        <v>114873.89876334881</v>
      </c>
      <c r="K85" s="67">
        <f t="shared" si="5"/>
        <v>17231.084814502323</v>
      </c>
      <c r="L85" s="89">
        <f t="shared" si="6"/>
        <v>97642.813948846495</v>
      </c>
      <c r="P85" s="78">
        <f t="shared" si="7"/>
        <v>0</v>
      </c>
    </row>
    <row r="86" spans="2:16" x14ac:dyDescent="0.2">
      <c r="B86" s="86">
        <v>82</v>
      </c>
      <c r="C86" s="87" t="s">
        <v>263</v>
      </c>
      <c r="D86" s="88">
        <v>0.15</v>
      </c>
      <c r="E86" s="64">
        <v>3639800.3</v>
      </c>
      <c r="F86" s="64"/>
      <c r="G86" s="66"/>
      <c r="H86" s="68"/>
      <c r="I86" s="68"/>
      <c r="J86" s="66">
        <f t="shared" si="4"/>
        <v>3639800.3</v>
      </c>
      <c r="K86" s="67">
        <f t="shared" si="5"/>
        <v>545970.04499999993</v>
      </c>
      <c r="L86" s="89">
        <f t="shared" si="6"/>
        <v>3093830.2549999999</v>
      </c>
      <c r="P86" s="78">
        <f t="shared" si="7"/>
        <v>0</v>
      </c>
    </row>
    <row r="87" spans="2:16" x14ac:dyDescent="0.2">
      <c r="B87" s="86">
        <v>83</v>
      </c>
      <c r="C87" s="87" t="s">
        <v>264</v>
      </c>
      <c r="D87" s="88">
        <v>0.15</v>
      </c>
      <c r="E87" s="64">
        <v>203498.5882049739</v>
      </c>
      <c r="F87" s="66"/>
      <c r="G87" s="66"/>
      <c r="H87" s="68"/>
      <c r="I87" s="68"/>
      <c r="J87" s="66">
        <f t="shared" si="4"/>
        <v>203498.5882049739</v>
      </c>
      <c r="K87" s="67">
        <f t="shared" si="5"/>
        <v>30524.788230746082</v>
      </c>
      <c r="L87" s="89">
        <f t="shared" si="6"/>
        <v>172973.79997422782</v>
      </c>
      <c r="P87" s="78">
        <f t="shared" si="7"/>
        <v>0</v>
      </c>
    </row>
    <row r="88" spans="2:16" x14ac:dyDescent="0.2">
      <c r="B88" s="86">
        <v>84</v>
      </c>
      <c r="C88" s="87" t="s">
        <v>265</v>
      </c>
      <c r="D88" s="88">
        <v>0.15</v>
      </c>
      <c r="E88" s="64">
        <v>112554.89836239086</v>
      </c>
      <c r="F88" s="66"/>
      <c r="G88" s="66"/>
      <c r="H88" s="68"/>
      <c r="I88" s="68"/>
      <c r="J88" s="66">
        <f t="shared" si="4"/>
        <v>112554.89836239086</v>
      </c>
      <c r="K88" s="67">
        <f t="shared" si="5"/>
        <v>16883.234754358629</v>
      </c>
      <c r="L88" s="89">
        <f t="shared" si="6"/>
        <v>95671.663608032221</v>
      </c>
      <c r="P88" s="78">
        <f t="shared" si="7"/>
        <v>0</v>
      </c>
    </row>
    <row r="89" spans="2:16" x14ac:dyDescent="0.2">
      <c r="B89" s="86">
        <v>85</v>
      </c>
      <c r="C89" s="87" t="s">
        <v>266</v>
      </c>
      <c r="D89" s="88">
        <v>0.15</v>
      </c>
      <c r="E89" s="64">
        <v>155068.95145146843</v>
      </c>
      <c r="F89" s="66"/>
      <c r="G89" s="66"/>
      <c r="H89" s="68"/>
      <c r="I89" s="68"/>
      <c r="J89" s="66">
        <f t="shared" si="4"/>
        <v>155068.95145146843</v>
      </c>
      <c r="K89" s="67">
        <f t="shared" si="5"/>
        <v>23260.342717720265</v>
      </c>
      <c r="L89" s="89">
        <f t="shared" si="6"/>
        <v>131808.60873374817</v>
      </c>
      <c r="P89" s="78">
        <f t="shared" si="7"/>
        <v>0</v>
      </c>
    </row>
    <row r="90" spans="2:16" x14ac:dyDescent="0.2">
      <c r="B90" s="86">
        <v>86</v>
      </c>
      <c r="C90" s="87" t="s">
        <v>267</v>
      </c>
      <c r="D90" s="88">
        <v>0.15</v>
      </c>
      <c r="E90" s="64">
        <v>515782.45048830041</v>
      </c>
      <c r="F90" s="66"/>
      <c r="G90" s="66"/>
      <c r="H90" s="66"/>
      <c r="I90" s="66"/>
      <c r="J90" s="66">
        <f t="shared" si="4"/>
        <v>515782.45048830041</v>
      </c>
      <c r="K90" s="67">
        <f t="shared" si="5"/>
        <v>77367.367573245065</v>
      </c>
      <c r="L90" s="89">
        <f t="shared" si="6"/>
        <v>438415.08291505533</v>
      </c>
      <c r="P90" s="78">
        <f t="shared" si="7"/>
        <v>0</v>
      </c>
    </row>
    <row r="91" spans="2:16" x14ac:dyDescent="0.2">
      <c r="B91" s="86">
        <v>87</v>
      </c>
      <c r="C91" s="87" t="s">
        <v>268</v>
      </c>
      <c r="D91" s="88">
        <v>0.15</v>
      </c>
      <c r="E91" s="64">
        <v>98601.316673819776</v>
      </c>
      <c r="F91" s="66"/>
      <c r="G91" s="66"/>
      <c r="H91" s="66"/>
      <c r="I91" s="66"/>
      <c r="J91" s="66">
        <f t="shared" si="4"/>
        <v>98601.316673819776</v>
      </c>
      <c r="K91" s="67">
        <f t="shared" si="5"/>
        <v>14790.197501072966</v>
      </c>
      <c r="L91" s="89">
        <f t="shared" si="6"/>
        <v>83811.11917274681</v>
      </c>
      <c r="P91" s="78">
        <f t="shared" si="7"/>
        <v>0</v>
      </c>
    </row>
    <row r="92" spans="2:16" x14ac:dyDescent="0.2">
      <c r="B92" s="86">
        <v>88</v>
      </c>
      <c r="C92" s="87" t="s">
        <v>269</v>
      </c>
      <c r="D92" s="88">
        <v>0.15</v>
      </c>
      <c r="E92" s="64">
        <v>196209.95322607274</v>
      </c>
      <c r="F92" s="66"/>
      <c r="G92" s="66"/>
      <c r="H92" s="66"/>
      <c r="I92" s="66"/>
      <c r="J92" s="66">
        <f t="shared" si="4"/>
        <v>196209.95322607274</v>
      </c>
      <c r="K92" s="67">
        <f t="shared" si="5"/>
        <v>29431.49298391091</v>
      </c>
      <c r="L92" s="89">
        <f t="shared" si="6"/>
        <v>166778.46024216182</v>
      </c>
      <c r="P92" s="78">
        <f t="shared" si="7"/>
        <v>0</v>
      </c>
    </row>
    <row r="93" spans="2:16" x14ac:dyDescent="0.2">
      <c r="B93" s="86">
        <v>89</v>
      </c>
      <c r="C93" s="87" t="s">
        <v>270</v>
      </c>
      <c r="D93" s="88">
        <v>0.15</v>
      </c>
      <c r="E93" s="64">
        <v>196209.95322607274</v>
      </c>
      <c r="F93" s="66"/>
      <c r="G93" s="66"/>
      <c r="H93" s="66"/>
      <c r="I93" s="66"/>
      <c r="J93" s="66">
        <f t="shared" si="4"/>
        <v>196209.95322607274</v>
      </c>
      <c r="K93" s="67">
        <f t="shared" si="5"/>
        <v>29431.49298391091</v>
      </c>
      <c r="L93" s="89">
        <f t="shared" si="6"/>
        <v>166778.46024216182</v>
      </c>
      <c r="P93" s="78">
        <f t="shared" si="7"/>
        <v>0</v>
      </c>
    </row>
    <row r="94" spans="2:16" x14ac:dyDescent="0.2">
      <c r="B94" s="86">
        <v>90</v>
      </c>
      <c r="C94" s="87" t="s">
        <v>271</v>
      </c>
      <c r="D94" s="88">
        <v>0.15</v>
      </c>
      <c r="E94" s="64">
        <v>304576.28436241212</v>
      </c>
      <c r="F94" s="66"/>
      <c r="G94" s="66"/>
      <c r="H94" s="66"/>
      <c r="I94" s="66"/>
      <c r="J94" s="66">
        <f t="shared" si="4"/>
        <v>304576.28436241212</v>
      </c>
      <c r="K94" s="67">
        <f t="shared" si="5"/>
        <v>45686.442654361817</v>
      </c>
      <c r="L94" s="89">
        <f t="shared" si="6"/>
        <v>258889.84170805028</v>
      </c>
      <c r="P94" s="78">
        <f t="shared" si="7"/>
        <v>0</v>
      </c>
    </row>
    <row r="95" spans="2:16" x14ac:dyDescent="0.2">
      <c r="B95" s="86">
        <v>91</v>
      </c>
      <c r="C95" s="87" t="s">
        <v>272</v>
      </c>
      <c r="D95" s="88">
        <v>0.15</v>
      </c>
      <c r="E95" s="64">
        <v>27622.345176382478</v>
      </c>
      <c r="F95" s="66"/>
      <c r="G95" s="66"/>
      <c r="H95" s="66"/>
      <c r="I95" s="66"/>
      <c r="J95" s="66">
        <f t="shared" si="4"/>
        <v>27622.345176382478</v>
      </c>
      <c r="K95" s="67">
        <f t="shared" si="5"/>
        <v>4143.3517764573717</v>
      </c>
      <c r="L95" s="89">
        <f t="shared" si="6"/>
        <v>23478.993399925108</v>
      </c>
      <c r="P95" s="78">
        <f t="shared" si="7"/>
        <v>0</v>
      </c>
    </row>
    <row r="96" spans="2:16" x14ac:dyDescent="0.2">
      <c r="B96" s="86">
        <v>92</v>
      </c>
      <c r="C96" s="87" t="s">
        <v>273</v>
      </c>
      <c r="D96" s="88">
        <v>0.15</v>
      </c>
      <c r="E96" s="64">
        <v>2372.9576524296408</v>
      </c>
      <c r="F96" s="66"/>
      <c r="G96" s="66"/>
      <c r="H96" s="66"/>
      <c r="I96" s="66"/>
      <c r="J96" s="66">
        <f t="shared" si="4"/>
        <v>2372.9576524296408</v>
      </c>
      <c r="K96" s="67">
        <f t="shared" si="5"/>
        <v>355.94364786444612</v>
      </c>
      <c r="L96" s="89">
        <f t="shared" si="6"/>
        <v>2017.0140045651947</v>
      </c>
      <c r="P96" s="78">
        <f t="shared" si="7"/>
        <v>0</v>
      </c>
    </row>
    <row r="97" spans="2:16" x14ac:dyDescent="0.2">
      <c r="B97" s="86">
        <v>93</v>
      </c>
      <c r="C97" s="87" t="s">
        <v>274</v>
      </c>
      <c r="D97" s="88">
        <v>0.15</v>
      </c>
      <c r="E97" s="64">
        <v>117913.64246158145</v>
      </c>
      <c r="F97" s="66"/>
      <c r="G97" s="66"/>
      <c r="H97" s="66"/>
      <c r="I97" s="66"/>
      <c r="J97" s="66">
        <f t="shared" si="4"/>
        <v>117913.64246158145</v>
      </c>
      <c r="K97" s="67">
        <f t="shared" si="5"/>
        <v>17687.046369237218</v>
      </c>
      <c r="L97" s="89">
        <f t="shared" si="6"/>
        <v>100226.59609234423</v>
      </c>
      <c r="P97" s="78">
        <f t="shared" si="7"/>
        <v>0</v>
      </c>
    </row>
    <row r="98" spans="2:16" x14ac:dyDescent="0.2">
      <c r="B98" s="86">
        <v>94</v>
      </c>
      <c r="C98" s="87" t="s">
        <v>275</v>
      </c>
      <c r="D98" s="88">
        <v>0.15</v>
      </c>
      <c r="E98" s="64">
        <v>100815.62708362128</v>
      </c>
      <c r="F98" s="66"/>
      <c r="G98" s="66"/>
      <c r="H98" s="66"/>
      <c r="I98" s="66"/>
      <c r="J98" s="66">
        <f t="shared" si="4"/>
        <v>100815.62708362128</v>
      </c>
      <c r="K98" s="67">
        <f t="shared" si="5"/>
        <v>15122.34406254319</v>
      </c>
      <c r="L98" s="89">
        <f t="shared" si="6"/>
        <v>85693.283021078096</v>
      </c>
      <c r="P98" s="78">
        <f t="shared" si="7"/>
        <v>0</v>
      </c>
    </row>
    <row r="99" spans="2:16" x14ac:dyDescent="0.2">
      <c r="B99" s="86">
        <v>95</v>
      </c>
      <c r="C99" s="87" t="s">
        <v>276</v>
      </c>
      <c r="D99" s="88">
        <v>0.15</v>
      </c>
      <c r="E99" s="64">
        <v>148302.24615261843</v>
      </c>
      <c r="F99" s="68"/>
      <c r="G99" s="66"/>
      <c r="H99" s="66"/>
      <c r="I99" s="66"/>
      <c r="J99" s="66">
        <f t="shared" si="4"/>
        <v>148302.24615261843</v>
      </c>
      <c r="K99" s="67">
        <f t="shared" si="5"/>
        <v>22245.336922892766</v>
      </c>
      <c r="L99" s="89">
        <f t="shared" si="6"/>
        <v>126056.90922972567</v>
      </c>
      <c r="P99" s="78">
        <f t="shared" si="7"/>
        <v>0</v>
      </c>
    </row>
    <row r="100" spans="2:16" x14ac:dyDescent="0.2">
      <c r="B100" s="86">
        <v>96</v>
      </c>
      <c r="C100" s="87" t="s">
        <v>277</v>
      </c>
      <c r="D100" s="88">
        <v>0.15</v>
      </c>
      <c r="E100" s="64">
        <v>1568242.2783611366</v>
      </c>
      <c r="F100" s="68"/>
      <c r="G100" s="66"/>
      <c r="H100" s="66"/>
      <c r="I100" s="66"/>
      <c r="J100" s="66">
        <f t="shared" si="4"/>
        <v>1568242.2783611366</v>
      </c>
      <c r="K100" s="67">
        <f t="shared" si="5"/>
        <v>235236.34175417048</v>
      </c>
      <c r="L100" s="89">
        <f t="shared" si="6"/>
        <v>1333005.936606966</v>
      </c>
      <c r="P100" s="78">
        <f t="shared" si="7"/>
        <v>0</v>
      </c>
    </row>
    <row r="101" spans="2:16" x14ac:dyDescent="0.2">
      <c r="B101" s="86">
        <v>97</v>
      </c>
      <c r="C101" s="87" t="s">
        <v>278</v>
      </c>
      <c r="D101" s="88">
        <v>0.15</v>
      </c>
      <c r="E101" s="64">
        <v>275959.3447504018</v>
      </c>
      <c r="F101" s="68"/>
      <c r="G101" s="66"/>
      <c r="H101" s="66"/>
      <c r="I101" s="66"/>
      <c r="J101" s="66">
        <f t="shared" si="4"/>
        <v>275959.3447504018</v>
      </c>
      <c r="K101" s="67">
        <f t="shared" si="5"/>
        <v>41393.90171256027</v>
      </c>
      <c r="L101" s="89">
        <f t="shared" si="6"/>
        <v>234565.44303784153</v>
      </c>
      <c r="P101" s="78">
        <f t="shared" si="7"/>
        <v>0</v>
      </c>
    </row>
    <row r="102" spans="2:16" x14ac:dyDescent="0.2">
      <c r="B102" s="86">
        <v>98</v>
      </c>
      <c r="C102" s="87" t="s">
        <v>279</v>
      </c>
      <c r="D102" s="88">
        <v>0.15</v>
      </c>
      <c r="E102" s="64">
        <v>614753.71046874998</v>
      </c>
      <c r="F102" s="68"/>
      <c r="G102" s="66"/>
      <c r="H102" s="66"/>
      <c r="I102" s="66"/>
      <c r="J102" s="66">
        <f t="shared" si="4"/>
        <v>614753.71046874998</v>
      </c>
      <c r="K102" s="67">
        <f t="shared" si="5"/>
        <v>92213.056570312488</v>
      </c>
      <c r="L102" s="89">
        <f t="shared" si="6"/>
        <v>522540.65389843751</v>
      </c>
      <c r="P102" s="78">
        <f t="shared" si="7"/>
        <v>0</v>
      </c>
    </row>
    <row r="103" spans="2:16" x14ac:dyDescent="0.2">
      <c r="B103" s="86">
        <v>99</v>
      </c>
      <c r="C103" s="87" t="s">
        <v>280</v>
      </c>
      <c r="D103" s="88">
        <v>0.15</v>
      </c>
      <c r="E103" s="64">
        <v>339556.00620653131</v>
      </c>
      <c r="F103" s="68"/>
      <c r="G103" s="66"/>
      <c r="H103" s="66"/>
      <c r="I103" s="66"/>
      <c r="J103" s="66">
        <f t="shared" si="4"/>
        <v>339556.00620653131</v>
      </c>
      <c r="K103" s="67">
        <f t="shared" si="5"/>
        <v>50933.400930979697</v>
      </c>
      <c r="L103" s="89">
        <f t="shared" si="6"/>
        <v>288622.60527555161</v>
      </c>
      <c r="P103" s="78">
        <f t="shared" si="7"/>
        <v>0</v>
      </c>
    </row>
    <row r="104" spans="2:16" x14ac:dyDescent="0.2">
      <c r="B104" s="86">
        <v>100</v>
      </c>
      <c r="C104" s="87" t="s">
        <v>281</v>
      </c>
      <c r="D104" s="88">
        <v>0.15</v>
      </c>
      <c r="E104" s="64">
        <v>73544.155546875001</v>
      </c>
      <c r="F104" s="68"/>
      <c r="G104" s="66"/>
      <c r="H104" s="66"/>
      <c r="I104" s="66"/>
      <c r="J104" s="66">
        <f t="shared" si="4"/>
        <v>73544.155546875001</v>
      </c>
      <c r="K104" s="67">
        <f t="shared" si="5"/>
        <v>11031.623332031249</v>
      </c>
      <c r="L104" s="89">
        <f t="shared" si="6"/>
        <v>62512.532214843755</v>
      </c>
      <c r="P104" s="78">
        <f t="shared" si="7"/>
        <v>0</v>
      </c>
    </row>
    <row r="105" spans="2:16" x14ac:dyDescent="0.2">
      <c r="B105" s="86">
        <v>101</v>
      </c>
      <c r="C105" s="87" t="s">
        <v>282</v>
      </c>
      <c r="D105" s="88">
        <v>0.15</v>
      </c>
      <c r="E105" s="64">
        <v>128230.8353125</v>
      </c>
      <c r="F105" s="68"/>
      <c r="G105" s="66"/>
      <c r="H105" s="66"/>
      <c r="I105" s="66"/>
      <c r="J105" s="66">
        <f t="shared" si="4"/>
        <v>128230.8353125</v>
      </c>
      <c r="K105" s="67">
        <f t="shared" si="5"/>
        <v>19234.625296874998</v>
      </c>
      <c r="L105" s="89">
        <f t="shared" si="6"/>
        <v>108996.21001562499</v>
      </c>
      <c r="P105" s="78">
        <f t="shared" si="7"/>
        <v>0</v>
      </c>
    </row>
    <row r="106" spans="2:16" x14ac:dyDescent="0.2">
      <c r="B106" s="86">
        <v>102</v>
      </c>
      <c r="C106" s="87" t="s">
        <v>283</v>
      </c>
      <c r="D106" s="88">
        <v>0.15</v>
      </c>
      <c r="E106" s="64">
        <v>462559.90419671871</v>
      </c>
      <c r="F106" s="68"/>
      <c r="G106" s="66"/>
      <c r="H106" s="66"/>
      <c r="I106" s="66"/>
      <c r="J106" s="66">
        <f t="shared" si="4"/>
        <v>462559.90419671871</v>
      </c>
      <c r="K106" s="67">
        <f t="shared" si="5"/>
        <v>69383.985629507806</v>
      </c>
      <c r="L106" s="89">
        <f t="shared" si="6"/>
        <v>393175.9185672109</v>
      </c>
      <c r="P106" s="78">
        <f t="shared" si="7"/>
        <v>0</v>
      </c>
    </row>
    <row r="107" spans="2:16" x14ac:dyDescent="0.2">
      <c r="B107" s="86">
        <v>103</v>
      </c>
      <c r="C107" s="87" t="s">
        <v>284</v>
      </c>
      <c r="D107" s="88">
        <v>0.15</v>
      </c>
      <c r="E107" s="64">
        <v>281743.54229806922</v>
      </c>
      <c r="F107" s="68"/>
      <c r="G107" s="64"/>
      <c r="H107" s="66"/>
      <c r="I107" s="66"/>
      <c r="J107" s="66">
        <f t="shared" si="4"/>
        <v>281743.54229806922</v>
      </c>
      <c r="K107" s="67">
        <f t="shared" si="5"/>
        <v>42261.531344710384</v>
      </c>
      <c r="L107" s="89">
        <f t="shared" si="6"/>
        <v>239482.01095335884</v>
      </c>
      <c r="P107" s="78">
        <f t="shared" si="7"/>
        <v>0</v>
      </c>
    </row>
    <row r="108" spans="2:16" x14ac:dyDescent="0.2">
      <c r="B108" s="86">
        <v>104</v>
      </c>
      <c r="C108" s="87" t="s">
        <v>285</v>
      </c>
      <c r="D108" s="88">
        <v>0.1</v>
      </c>
      <c r="E108" s="64">
        <v>153424.495988863</v>
      </c>
      <c r="F108" s="68"/>
      <c r="G108" s="66"/>
      <c r="H108" s="66"/>
      <c r="I108" s="66"/>
      <c r="J108" s="66">
        <f t="shared" si="4"/>
        <v>153424.495988863</v>
      </c>
      <c r="K108" s="67">
        <f t="shared" si="5"/>
        <v>15342.4495988863</v>
      </c>
      <c r="L108" s="89">
        <f t="shared" si="6"/>
        <v>138082.04638997669</v>
      </c>
      <c r="P108" s="78">
        <f t="shared" si="7"/>
        <v>0</v>
      </c>
    </row>
    <row r="109" spans="2:16" x14ac:dyDescent="0.2">
      <c r="B109" s="86">
        <v>105</v>
      </c>
      <c r="C109" s="87" t="s">
        <v>286</v>
      </c>
      <c r="D109" s="88">
        <v>0.15</v>
      </c>
      <c r="E109" s="64">
        <v>0</v>
      </c>
      <c r="F109" s="68">
        <v>23380</v>
      </c>
      <c r="G109" s="66"/>
      <c r="H109" s="66"/>
      <c r="I109" s="66"/>
      <c r="J109" s="66">
        <f t="shared" si="4"/>
        <v>23380</v>
      </c>
      <c r="K109" s="66">
        <f t="shared" si="5"/>
        <v>3507</v>
      </c>
      <c r="L109" s="89">
        <f t="shared" si="6"/>
        <v>19873</v>
      </c>
      <c r="P109" s="78">
        <f t="shared" si="7"/>
        <v>23380</v>
      </c>
    </row>
    <row r="110" spans="2:16" x14ac:dyDescent="0.2">
      <c r="B110" s="97"/>
      <c r="C110" s="87"/>
      <c r="D110" s="98"/>
      <c r="E110" s="64"/>
      <c r="F110" s="68"/>
      <c r="G110" s="66"/>
      <c r="H110" s="66"/>
      <c r="I110" s="66"/>
      <c r="J110" s="66"/>
      <c r="K110" s="73"/>
      <c r="L110" s="89"/>
      <c r="P110" s="78">
        <f t="shared" si="7"/>
        <v>0</v>
      </c>
    </row>
    <row r="111" spans="2:16" s="79" customFormat="1" ht="12.75" thickBot="1" x14ac:dyDescent="0.25">
      <c r="B111" s="99"/>
      <c r="C111" s="100" t="s">
        <v>287</v>
      </c>
      <c r="D111" s="101"/>
      <c r="E111" s="103">
        <f>SUM(E5:E110)</f>
        <v>392391978.58300227</v>
      </c>
      <c r="F111" s="103">
        <f t="shared" ref="F111:L111" si="8">SUM(F5:F110)</f>
        <v>25569572.109999999</v>
      </c>
      <c r="G111" s="103">
        <f t="shared" si="8"/>
        <v>7921021.9700000007</v>
      </c>
      <c r="H111" s="103">
        <f t="shared" si="8"/>
        <v>1979277</v>
      </c>
      <c r="I111" s="103">
        <f t="shared" si="8"/>
        <v>0</v>
      </c>
      <c r="J111" s="103">
        <f t="shared" si="8"/>
        <v>423903295.66300219</v>
      </c>
      <c r="K111" s="103">
        <f>SUM(K5:K110)-0.2</f>
        <v>23959939.226296533</v>
      </c>
      <c r="L111" s="103">
        <f t="shared" si="8"/>
        <v>399943356.23670566</v>
      </c>
      <c r="N111" s="105">
        <f>SUM(N5:N110)</f>
        <v>33180810.080000002</v>
      </c>
      <c r="P111" s="105">
        <f>SUM(P5:P110)</f>
        <v>309784</v>
      </c>
    </row>
    <row r="112" spans="2:16" ht="12.75" thickTop="1" x14ac:dyDescent="0.2">
      <c r="E112" s="78"/>
    </row>
    <row r="113" spans="3:16" x14ac:dyDescent="0.2">
      <c r="C113" s="77" t="s">
        <v>293</v>
      </c>
      <c r="E113" s="78">
        <f>'[2]Depreciation '!E111</f>
        <v>392391978.58300227</v>
      </c>
      <c r="F113" s="78">
        <f>'[2]Depreciation '!F111</f>
        <v>25569572.109999999</v>
      </c>
      <c r="G113" s="78">
        <f>'[2]Depreciation '!G111</f>
        <v>7921021.9700000007</v>
      </c>
      <c r="H113" s="78">
        <f>'[2]Depreciation '!H111</f>
        <v>1979277</v>
      </c>
      <c r="I113" s="78">
        <f>'[2]Depreciation '!I111</f>
        <v>0</v>
      </c>
      <c r="J113" s="78">
        <f>'[2]Depreciation '!J111</f>
        <v>423903295.66300219</v>
      </c>
      <c r="K113" s="78">
        <f>'[2]Depreciation '!K111</f>
        <v>23959939.226296533</v>
      </c>
      <c r="L113" s="78">
        <f>'[2]Depreciation '!L111</f>
        <v>399943356.23670566</v>
      </c>
      <c r="P113" s="78">
        <f>+'[3]Depreciation Addition Split'!$G$111+'[3]Depreciation Addition Split'!$I$111</f>
        <v>309784</v>
      </c>
    </row>
    <row r="114" spans="3:16" ht="12.75" thickBot="1" x14ac:dyDescent="0.25">
      <c r="C114" s="104" t="s">
        <v>158</v>
      </c>
      <c r="E114" s="105">
        <f>+E111-E113</f>
        <v>0</v>
      </c>
      <c r="F114" s="105">
        <f t="shared" ref="F114:L114" si="9">+F111-F113</f>
        <v>0</v>
      </c>
      <c r="G114" s="105">
        <f t="shared" si="9"/>
        <v>0</v>
      </c>
      <c r="H114" s="105">
        <f t="shared" si="9"/>
        <v>0</v>
      </c>
      <c r="I114" s="105">
        <f t="shared" si="9"/>
        <v>0</v>
      </c>
      <c r="J114" s="105">
        <f t="shared" si="9"/>
        <v>0</v>
      </c>
      <c r="K114" s="105">
        <f t="shared" si="9"/>
        <v>0</v>
      </c>
      <c r="L114" s="105">
        <f t="shared" si="9"/>
        <v>0</v>
      </c>
      <c r="P114" s="105">
        <f>+P111-P113</f>
        <v>0</v>
      </c>
    </row>
    <row r="115" spans="3:16" ht="12.75" thickTop="1" x14ac:dyDescent="0.2">
      <c r="C115" s="104"/>
      <c r="E115" s="78"/>
    </row>
    <row r="116" spans="3:16" x14ac:dyDescent="0.2">
      <c r="C116" s="104"/>
      <c r="E116" s="78"/>
    </row>
    <row r="117" spans="3:16" x14ac:dyDescent="0.2">
      <c r="E117" s="78"/>
      <c r="F117" s="78">
        <f>F111+G111</f>
        <v>33490594.079999998</v>
      </c>
    </row>
    <row r="118" spans="3:16" x14ac:dyDescent="0.2">
      <c r="C118" s="79"/>
      <c r="D118" s="52"/>
      <c r="E118" s="78"/>
      <c r="H118" s="78">
        <f>F111+G111-H111</f>
        <v>31511317.079999998</v>
      </c>
      <c r="K118" s="78">
        <f>+K117-K111</f>
        <v>-23959939.226296533</v>
      </c>
      <c r="L118" s="78">
        <f>J111-K111</f>
        <v>399943356.43670565</v>
      </c>
    </row>
    <row r="119" spans="3:16" x14ac:dyDescent="0.2">
      <c r="D119" s="102"/>
      <c r="E119" s="74"/>
      <c r="H119" s="71"/>
      <c r="I119" s="71"/>
      <c r="J119" s="71"/>
    </row>
    <row r="120" spans="3:16" x14ac:dyDescent="0.2">
      <c r="D120" s="53"/>
      <c r="E120" s="78"/>
      <c r="H120" s="71"/>
      <c r="I120" s="71"/>
      <c r="J120" s="71"/>
    </row>
    <row r="121" spans="3:16" x14ac:dyDescent="0.2">
      <c r="D121" s="53"/>
      <c r="E121" s="78" t="s">
        <v>288</v>
      </c>
      <c r="F121" s="78" t="s">
        <v>289</v>
      </c>
      <c r="H121" s="71"/>
      <c r="I121" s="71"/>
      <c r="J121" s="71"/>
    </row>
    <row r="122" spans="3:16" x14ac:dyDescent="0.2">
      <c r="C122" s="76" t="s">
        <v>290</v>
      </c>
      <c r="D122" s="53"/>
      <c r="E122" s="78">
        <v>367861698.52999997</v>
      </c>
      <c r="F122" s="78">
        <v>32209876.079999998</v>
      </c>
      <c r="J122" s="78">
        <f>+'[4]Trail-Mes 21-22 (19.10.22)'!B216-'[4]Trail-Mes 21-22 (19.10.22)'!C216</f>
        <v>400071574.60999995</v>
      </c>
      <c r="L122" s="78">
        <f>J111-K111</f>
        <v>399943356.43670565</v>
      </c>
    </row>
    <row r="123" spans="3:16" x14ac:dyDescent="0.2">
      <c r="C123" s="76" t="s">
        <v>178</v>
      </c>
      <c r="D123" s="53"/>
      <c r="E123" s="78">
        <v>2678662</v>
      </c>
      <c r="F123" s="59">
        <v>0</v>
      </c>
      <c r="G123" s="59"/>
      <c r="J123" s="57">
        <f>+'[4]Trail -Arts 21-22 (19.10.22)'!B36-'[4]Trail -Arts 21-22 (19.10.22)'!C36</f>
        <v>2678662</v>
      </c>
    </row>
    <row r="124" spans="3:16" x14ac:dyDescent="0.2">
      <c r="C124" s="76" t="s">
        <v>179</v>
      </c>
      <c r="D124" s="53"/>
      <c r="E124" s="78">
        <v>21592888.609999999</v>
      </c>
      <c r="F124" s="59">
        <v>117530</v>
      </c>
      <c r="G124" s="59"/>
      <c r="J124" s="75">
        <f>+'[4]Trial Arch 21-22 (19.10.22)'!B36-'[4]Trial Arch 21-22 (19.10.22)'!C36</f>
        <v>21710418.609999999</v>
      </c>
      <c r="L124" s="78">
        <f>L111-L122</f>
        <v>-0.19999998807907104</v>
      </c>
    </row>
    <row r="125" spans="3:16" x14ac:dyDescent="0.2">
      <c r="C125" s="76" t="s">
        <v>180</v>
      </c>
      <c r="D125" s="53"/>
      <c r="E125" s="78">
        <v>0</v>
      </c>
      <c r="F125" s="59">
        <v>0</v>
      </c>
      <c r="G125" s="59"/>
      <c r="J125" s="75">
        <v>0</v>
      </c>
    </row>
    <row r="126" spans="3:16" x14ac:dyDescent="0.2">
      <c r="C126" s="76" t="s">
        <v>181</v>
      </c>
      <c r="D126" s="53"/>
      <c r="E126" s="78">
        <v>258729.24</v>
      </c>
      <c r="F126" s="59">
        <v>192254</v>
      </c>
      <c r="G126" s="59"/>
      <c r="H126" s="78">
        <f>F111+G111</f>
        <v>33490594.079999998</v>
      </c>
      <c r="J126" s="75">
        <f>+'[4]TrialRadio 21-22 (19.10.22)'!B36-'[4]TrialRadio 21-22 (19.10.22)'!C36</f>
        <v>450983.24</v>
      </c>
    </row>
    <row r="127" spans="3:16" x14ac:dyDescent="0.2">
      <c r="D127" s="53"/>
      <c r="E127" s="78">
        <f>SUM(E122:E126)</f>
        <v>392391978.38</v>
      </c>
      <c r="F127" s="75">
        <f>SUM(F122:F126)</f>
        <v>32519660.079999998</v>
      </c>
      <c r="G127" s="59"/>
      <c r="H127" s="59"/>
      <c r="I127" s="59"/>
      <c r="J127" s="75">
        <f>SUM(J122:J126)</f>
        <v>424911638.45999998</v>
      </c>
      <c r="L127" s="78">
        <f>L111-L13</f>
        <v>234046725.29670566</v>
      </c>
    </row>
    <row r="128" spans="3:16" x14ac:dyDescent="0.2">
      <c r="D128" s="53"/>
      <c r="E128" s="78">
        <f>+E111-E127</f>
        <v>0.20300227403640747</v>
      </c>
      <c r="F128" s="57"/>
      <c r="G128" s="59"/>
      <c r="J128" s="75">
        <f>+J127-J111</f>
        <v>1008342.7969977856</v>
      </c>
    </row>
    <row r="129" spans="4:10" x14ac:dyDescent="0.2">
      <c r="D129" s="53"/>
      <c r="E129" s="78"/>
    </row>
    <row r="130" spans="4:10" x14ac:dyDescent="0.2">
      <c r="D130" s="53"/>
      <c r="E130" s="75"/>
    </row>
    <row r="131" spans="4:10" x14ac:dyDescent="0.2">
      <c r="D131" s="53"/>
      <c r="E131" s="75"/>
      <c r="F131" s="146"/>
      <c r="G131" s="146"/>
    </row>
    <row r="132" spans="4:10" x14ac:dyDescent="0.2">
      <c r="D132" s="53"/>
      <c r="E132" s="75"/>
      <c r="J132" s="78">
        <f>J111-K111</f>
        <v>399943356.43670565</v>
      </c>
    </row>
    <row r="133" spans="4:10" x14ac:dyDescent="0.2">
      <c r="D133" s="52"/>
      <c r="E133" s="78"/>
    </row>
    <row r="134" spans="4:10" x14ac:dyDescent="0.2">
      <c r="D134" s="52"/>
      <c r="E134" s="78"/>
    </row>
    <row r="135" spans="4:10" x14ac:dyDescent="0.2">
      <c r="D135" s="52"/>
      <c r="E135" s="78"/>
    </row>
    <row r="136" spans="4:10" x14ac:dyDescent="0.2">
      <c r="D136" s="52"/>
      <c r="E136" s="78"/>
    </row>
    <row r="137" spans="4:10" x14ac:dyDescent="0.2">
      <c r="D137" s="52"/>
      <c r="E137" s="78"/>
    </row>
    <row r="138" spans="4:10" x14ac:dyDescent="0.2">
      <c r="D138" s="52"/>
      <c r="E138" s="78"/>
    </row>
    <row r="139" spans="4:10" x14ac:dyDescent="0.2">
      <c r="D139" s="52"/>
      <c r="E139" s="78"/>
    </row>
    <row r="140" spans="4:10" x14ac:dyDescent="0.2">
      <c r="D140" s="52"/>
      <c r="E140" s="78"/>
    </row>
    <row r="141" spans="4:10" x14ac:dyDescent="0.2">
      <c r="D141" s="52"/>
      <c r="E141" s="78"/>
    </row>
    <row r="142" spans="4:10" x14ac:dyDescent="0.2">
      <c r="D142" s="52"/>
      <c r="E142" s="78"/>
    </row>
    <row r="143" spans="4:10" x14ac:dyDescent="0.2">
      <c r="D143" s="52"/>
      <c r="E143" s="78"/>
    </row>
    <row r="144" spans="4:10" x14ac:dyDescent="0.2">
      <c r="D144" s="52"/>
      <c r="E144" s="78"/>
    </row>
    <row r="145" spans="4:6" x14ac:dyDescent="0.2">
      <c r="D145" s="52"/>
      <c r="E145" s="78"/>
    </row>
    <row r="146" spans="4:6" x14ac:dyDescent="0.2">
      <c r="D146" s="52"/>
      <c r="E146" s="78"/>
    </row>
    <row r="147" spans="4:6" x14ac:dyDescent="0.2">
      <c r="D147" s="52"/>
      <c r="E147" s="78"/>
    </row>
    <row r="148" spans="4:6" x14ac:dyDescent="0.2">
      <c r="D148" s="52"/>
      <c r="E148" s="78"/>
    </row>
    <row r="149" spans="4:6" x14ac:dyDescent="0.2">
      <c r="D149" s="52"/>
      <c r="E149" s="78"/>
    </row>
    <row r="150" spans="4:6" x14ac:dyDescent="0.2">
      <c r="D150" s="52"/>
      <c r="E150" s="78"/>
    </row>
    <row r="151" spans="4:6" x14ac:dyDescent="0.2">
      <c r="D151" s="52"/>
      <c r="E151" s="78"/>
    </row>
    <row r="152" spans="4:6" x14ac:dyDescent="0.2">
      <c r="D152" s="52"/>
      <c r="E152" s="78"/>
    </row>
    <row r="153" spans="4:6" x14ac:dyDescent="0.2">
      <c r="D153" s="52"/>
      <c r="E153" s="78"/>
    </row>
    <row r="154" spans="4:6" x14ac:dyDescent="0.2">
      <c r="D154" s="52"/>
      <c r="E154" s="78"/>
    </row>
    <row r="155" spans="4:6" x14ac:dyDescent="0.2">
      <c r="D155" s="52"/>
      <c r="E155" s="78"/>
    </row>
    <row r="156" spans="4:6" x14ac:dyDescent="0.2">
      <c r="D156" s="52"/>
      <c r="E156" s="78"/>
    </row>
    <row r="157" spans="4:6" x14ac:dyDescent="0.2">
      <c r="D157" s="52"/>
      <c r="E157" s="78"/>
    </row>
    <row r="158" spans="4:6" x14ac:dyDescent="0.2">
      <c r="E158" s="78"/>
      <c r="F158" s="74"/>
    </row>
    <row r="159" spans="4:6" x14ac:dyDescent="0.2">
      <c r="D159" s="52"/>
      <c r="E159" s="78"/>
    </row>
    <row r="160" spans="4:6" x14ac:dyDescent="0.2">
      <c r="D160" s="52"/>
      <c r="E160" s="78"/>
    </row>
    <row r="161" spans="4:5" x14ac:dyDescent="0.2">
      <c r="D161" s="52"/>
      <c r="E161" s="78"/>
    </row>
    <row r="162" spans="4:5" x14ac:dyDescent="0.2">
      <c r="D162" s="52"/>
      <c r="E162" s="78"/>
    </row>
    <row r="163" spans="4:5" x14ac:dyDescent="0.2">
      <c r="D163" s="52"/>
      <c r="E163" s="78"/>
    </row>
    <row r="164" spans="4:5" x14ac:dyDescent="0.2">
      <c r="D164" s="52"/>
      <c r="E164" s="78"/>
    </row>
    <row r="165" spans="4:5" x14ac:dyDescent="0.2">
      <c r="D165" s="52"/>
      <c r="E165" s="78"/>
    </row>
    <row r="166" spans="4:5" x14ac:dyDescent="0.2">
      <c r="D166" s="52"/>
      <c r="E166" s="78"/>
    </row>
    <row r="167" spans="4:5" x14ac:dyDescent="0.2">
      <c r="D167" s="52"/>
      <c r="E167" s="78"/>
    </row>
    <row r="168" spans="4:5" x14ac:dyDescent="0.2">
      <c r="D168" s="52"/>
      <c r="E168" s="78"/>
    </row>
    <row r="169" spans="4:5" x14ac:dyDescent="0.2">
      <c r="D169" s="52"/>
      <c r="E169" s="78"/>
    </row>
    <row r="170" spans="4:5" x14ac:dyDescent="0.2">
      <c r="D170" s="52"/>
      <c r="E170" s="78"/>
    </row>
    <row r="171" spans="4:5" x14ac:dyDescent="0.2">
      <c r="D171" s="52"/>
      <c r="E171" s="78"/>
    </row>
    <row r="172" spans="4:5" x14ac:dyDescent="0.2">
      <c r="D172" s="52"/>
      <c r="E172" s="78"/>
    </row>
    <row r="173" spans="4:5" x14ac:dyDescent="0.2">
      <c r="D173" s="52"/>
      <c r="E173" s="78"/>
    </row>
    <row r="174" spans="4:5" x14ac:dyDescent="0.2">
      <c r="D174" s="52"/>
      <c r="E174" s="78"/>
    </row>
    <row r="175" spans="4:5" x14ac:dyDescent="0.2">
      <c r="D175" s="52"/>
      <c r="E175" s="78"/>
    </row>
    <row r="176" spans="4:5" x14ac:dyDescent="0.2">
      <c r="D176" s="52"/>
      <c r="E176" s="78"/>
    </row>
    <row r="177" spans="4:5" x14ac:dyDescent="0.2">
      <c r="D177" s="52"/>
      <c r="E177" s="78"/>
    </row>
    <row r="178" spans="4:5" x14ac:dyDescent="0.2">
      <c r="D178" s="52"/>
      <c r="E178" s="78"/>
    </row>
    <row r="179" spans="4:5" x14ac:dyDescent="0.2">
      <c r="D179" s="52"/>
      <c r="E179" s="78"/>
    </row>
    <row r="180" spans="4:5" x14ac:dyDescent="0.2">
      <c r="D180" s="52"/>
      <c r="E180" s="78"/>
    </row>
    <row r="181" spans="4:5" x14ac:dyDescent="0.2">
      <c r="D181" s="52"/>
      <c r="E181" s="78"/>
    </row>
    <row r="182" spans="4:5" x14ac:dyDescent="0.2">
      <c r="D182" s="52"/>
      <c r="E182" s="78"/>
    </row>
    <row r="183" spans="4:5" x14ac:dyDescent="0.2">
      <c r="D183" s="52"/>
      <c r="E183" s="78"/>
    </row>
    <row r="184" spans="4:5" x14ac:dyDescent="0.2">
      <c r="D184" s="52"/>
      <c r="E184" s="78"/>
    </row>
    <row r="185" spans="4:5" x14ac:dyDescent="0.2">
      <c r="D185" s="52"/>
      <c r="E185" s="78"/>
    </row>
    <row r="186" spans="4:5" x14ac:dyDescent="0.2">
      <c r="D186" s="52"/>
      <c r="E186" s="78"/>
    </row>
    <row r="187" spans="4:5" x14ac:dyDescent="0.2">
      <c r="D187" s="52"/>
      <c r="E187" s="78"/>
    </row>
    <row r="188" spans="4:5" x14ac:dyDescent="0.2">
      <c r="D188" s="52"/>
      <c r="E188" s="78"/>
    </row>
    <row r="189" spans="4:5" x14ac:dyDescent="0.2">
      <c r="D189" s="52"/>
      <c r="E189" s="78"/>
    </row>
    <row r="190" spans="4:5" x14ac:dyDescent="0.2">
      <c r="D190" s="52"/>
      <c r="E190" s="78"/>
    </row>
    <row r="191" spans="4:5" x14ac:dyDescent="0.2">
      <c r="D191" s="52"/>
      <c r="E191" s="78"/>
    </row>
    <row r="192" spans="4:5" x14ac:dyDescent="0.2">
      <c r="D192" s="52"/>
      <c r="E192" s="78"/>
    </row>
    <row r="193" spans="4:5" x14ac:dyDescent="0.2">
      <c r="D193" s="52"/>
      <c r="E193" s="78"/>
    </row>
    <row r="194" spans="4:5" x14ac:dyDescent="0.2">
      <c r="D194" s="52"/>
      <c r="E194" s="78"/>
    </row>
    <row r="195" spans="4:5" x14ac:dyDescent="0.2">
      <c r="D195" s="52"/>
      <c r="E195" s="78"/>
    </row>
    <row r="196" spans="4:5" x14ac:dyDescent="0.2">
      <c r="D196" s="52"/>
      <c r="E196" s="78"/>
    </row>
    <row r="197" spans="4:5" x14ac:dyDescent="0.2">
      <c r="D197" s="52"/>
      <c r="E197" s="78"/>
    </row>
    <row r="198" spans="4:5" x14ac:dyDescent="0.2">
      <c r="D198" s="52"/>
      <c r="E198" s="78"/>
    </row>
    <row r="199" spans="4:5" x14ac:dyDescent="0.2">
      <c r="D199" s="52"/>
      <c r="E199" s="78"/>
    </row>
    <row r="200" spans="4:5" x14ac:dyDescent="0.2">
      <c r="D200" s="52"/>
      <c r="E200" s="78"/>
    </row>
    <row r="201" spans="4:5" x14ac:dyDescent="0.2">
      <c r="D201" s="52"/>
      <c r="E201" s="78"/>
    </row>
    <row r="202" spans="4:5" x14ac:dyDescent="0.2">
      <c r="D202" s="52"/>
      <c r="E202" s="78"/>
    </row>
    <row r="203" spans="4:5" x14ac:dyDescent="0.2">
      <c r="D203" s="52"/>
      <c r="E203" s="78"/>
    </row>
    <row r="204" spans="4:5" x14ac:dyDescent="0.2">
      <c r="D204" s="52"/>
      <c r="E204" s="78"/>
    </row>
    <row r="205" spans="4:5" x14ac:dyDescent="0.2">
      <c r="D205" s="52"/>
      <c r="E205" s="78"/>
    </row>
    <row r="206" spans="4:5" x14ac:dyDescent="0.2">
      <c r="D206" s="52"/>
      <c r="E206" s="78"/>
    </row>
    <row r="207" spans="4:5" x14ac:dyDescent="0.2">
      <c r="D207" s="52"/>
      <c r="E207" s="78"/>
    </row>
    <row r="208" spans="4:5" x14ac:dyDescent="0.2">
      <c r="D208" s="52"/>
      <c r="E208" s="78"/>
    </row>
    <row r="209" spans="4:5" x14ac:dyDescent="0.2">
      <c r="D209" s="52"/>
      <c r="E209" s="78"/>
    </row>
    <row r="210" spans="4:5" x14ac:dyDescent="0.2">
      <c r="D210" s="52"/>
      <c r="E210" s="78"/>
    </row>
    <row r="211" spans="4:5" x14ac:dyDescent="0.2">
      <c r="D211" s="52"/>
      <c r="E211" s="78"/>
    </row>
    <row r="212" spans="4:5" x14ac:dyDescent="0.2">
      <c r="D212" s="52"/>
      <c r="E212" s="78"/>
    </row>
    <row r="213" spans="4:5" x14ac:dyDescent="0.2">
      <c r="D213" s="52"/>
      <c r="E213" s="78"/>
    </row>
    <row r="214" spans="4:5" x14ac:dyDescent="0.2">
      <c r="D214" s="52"/>
      <c r="E214" s="78"/>
    </row>
    <row r="215" spans="4:5" x14ac:dyDescent="0.2">
      <c r="D215" s="52"/>
      <c r="E215" s="78"/>
    </row>
    <row r="216" spans="4:5" x14ac:dyDescent="0.2">
      <c r="D216" s="52"/>
      <c r="E216" s="78"/>
    </row>
    <row r="217" spans="4:5" x14ac:dyDescent="0.2">
      <c r="D217" s="52"/>
      <c r="E217" s="78"/>
    </row>
    <row r="218" spans="4:5" x14ac:dyDescent="0.2">
      <c r="D218" s="52"/>
      <c r="E218" s="78"/>
    </row>
    <row r="219" spans="4:5" x14ac:dyDescent="0.2">
      <c r="D219" s="52"/>
      <c r="E219" s="78"/>
    </row>
    <row r="220" spans="4:5" x14ac:dyDescent="0.2">
      <c r="D220" s="52"/>
      <c r="E220" s="78"/>
    </row>
    <row r="221" spans="4:5" x14ac:dyDescent="0.2">
      <c r="D221" s="52"/>
      <c r="E221" s="78"/>
    </row>
    <row r="222" spans="4:5" x14ac:dyDescent="0.2">
      <c r="D222" s="52"/>
      <c r="E222" s="78"/>
    </row>
    <row r="223" spans="4:5" x14ac:dyDescent="0.2">
      <c r="D223" s="52"/>
      <c r="E223" s="78"/>
    </row>
    <row r="224" spans="4:5" x14ac:dyDescent="0.2">
      <c r="D224" s="52"/>
      <c r="E224" s="78"/>
    </row>
    <row r="225" spans="4:5" x14ac:dyDescent="0.2">
      <c r="D225" s="52"/>
      <c r="E225" s="78"/>
    </row>
    <row r="226" spans="4:5" x14ac:dyDescent="0.2">
      <c r="D226" s="52"/>
      <c r="E226" s="78"/>
    </row>
    <row r="227" spans="4:5" x14ac:dyDescent="0.2">
      <c r="D227" s="52"/>
      <c r="E227" s="78"/>
    </row>
    <row r="228" spans="4:5" x14ac:dyDescent="0.2">
      <c r="D228" s="52"/>
      <c r="E228" s="78"/>
    </row>
    <row r="229" spans="4:5" x14ac:dyDescent="0.2">
      <c r="D229" s="52"/>
      <c r="E229" s="78"/>
    </row>
    <row r="230" spans="4:5" x14ac:dyDescent="0.2">
      <c r="D230" s="52"/>
      <c r="E230" s="78"/>
    </row>
    <row r="231" spans="4:5" x14ac:dyDescent="0.2">
      <c r="D231" s="52"/>
      <c r="E231" s="78"/>
    </row>
    <row r="232" spans="4:5" x14ac:dyDescent="0.2">
      <c r="D232" s="52"/>
      <c r="E232" s="78"/>
    </row>
    <row r="233" spans="4:5" x14ac:dyDescent="0.2">
      <c r="D233" s="52"/>
      <c r="E233" s="78"/>
    </row>
    <row r="234" spans="4:5" x14ac:dyDescent="0.2">
      <c r="D234" s="52"/>
      <c r="E234" s="78"/>
    </row>
    <row r="235" spans="4:5" x14ac:dyDescent="0.2">
      <c r="D235" s="52"/>
      <c r="E235" s="78"/>
    </row>
    <row r="236" spans="4:5" x14ac:dyDescent="0.2">
      <c r="D236" s="52"/>
      <c r="E236" s="78"/>
    </row>
    <row r="237" spans="4:5" x14ac:dyDescent="0.2">
      <c r="D237" s="52"/>
      <c r="E237" s="78"/>
    </row>
    <row r="238" spans="4:5" x14ac:dyDescent="0.2">
      <c r="D238" s="52"/>
      <c r="E238" s="78"/>
    </row>
    <row r="239" spans="4:5" x14ac:dyDescent="0.2">
      <c r="D239" s="52"/>
      <c r="E239" s="78"/>
    </row>
    <row r="240" spans="4:5" x14ac:dyDescent="0.2">
      <c r="D240" s="52"/>
      <c r="E240" s="78"/>
    </row>
    <row r="241" spans="4:5" x14ac:dyDescent="0.2">
      <c r="D241" s="52"/>
      <c r="E241" s="78"/>
    </row>
    <row r="242" spans="4:5" x14ac:dyDescent="0.2">
      <c r="D242" s="52"/>
      <c r="E242" s="78"/>
    </row>
    <row r="243" spans="4:5" x14ac:dyDescent="0.2">
      <c r="D243" s="52"/>
      <c r="E243" s="78"/>
    </row>
    <row r="244" spans="4:5" x14ac:dyDescent="0.2">
      <c r="D244" s="52"/>
      <c r="E244" s="78"/>
    </row>
    <row r="245" spans="4:5" x14ac:dyDescent="0.2">
      <c r="D245" s="52"/>
      <c r="E245" s="78"/>
    </row>
    <row r="246" spans="4:5" x14ac:dyDescent="0.2">
      <c r="D246" s="52"/>
      <c r="E246" s="78"/>
    </row>
    <row r="247" spans="4:5" x14ac:dyDescent="0.2">
      <c r="D247" s="52"/>
      <c r="E247" s="78"/>
    </row>
    <row r="248" spans="4:5" x14ac:dyDescent="0.2">
      <c r="D248" s="52"/>
      <c r="E248" s="78"/>
    </row>
    <row r="249" spans="4:5" x14ac:dyDescent="0.2">
      <c r="D249" s="52"/>
      <c r="E249" s="78"/>
    </row>
    <row r="250" spans="4:5" x14ac:dyDescent="0.2">
      <c r="D250" s="52"/>
      <c r="E250" s="78"/>
    </row>
    <row r="251" spans="4:5" x14ac:dyDescent="0.2">
      <c r="D251" s="52"/>
      <c r="E251" s="78"/>
    </row>
    <row r="252" spans="4:5" x14ac:dyDescent="0.2">
      <c r="D252" s="52"/>
      <c r="E252" s="78"/>
    </row>
    <row r="253" spans="4:5" x14ac:dyDescent="0.2">
      <c r="D253" s="52"/>
      <c r="E253" s="78"/>
    </row>
    <row r="254" spans="4:5" x14ac:dyDescent="0.2">
      <c r="D254" s="52"/>
      <c r="E254" s="78"/>
    </row>
    <row r="255" spans="4:5" x14ac:dyDescent="0.2">
      <c r="D255" s="52"/>
      <c r="E255" s="78"/>
    </row>
    <row r="256" spans="4:5" x14ac:dyDescent="0.2">
      <c r="D256" s="52"/>
      <c r="E256" s="78"/>
    </row>
    <row r="257" spans="4:5" x14ac:dyDescent="0.2">
      <c r="D257" s="52"/>
      <c r="E257" s="78"/>
    </row>
    <row r="258" spans="4:5" x14ac:dyDescent="0.2">
      <c r="D258" s="52"/>
      <c r="E258" s="78"/>
    </row>
    <row r="259" spans="4:5" x14ac:dyDescent="0.2">
      <c r="D259" s="52"/>
      <c r="E259" s="78"/>
    </row>
    <row r="260" spans="4:5" x14ac:dyDescent="0.2">
      <c r="D260" s="52"/>
      <c r="E260" s="78"/>
    </row>
    <row r="261" spans="4:5" x14ac:dyDescent="0.2">
      <c r="D261" s="52"/>
      <c r="E261" s="78"/>
    </row>
    <row r="262" spans="4:5" x14ac:dyDescent="0.2">
      <c r="D262" s="52"/>
      <c r="E262" s="78"/>
    </row>
    <row r="263" spans="4:5" x14ac:dyDescent="0.2">
      <c r="D263" s="52"/>
      <c r="E263" s="78"/>
    </row>
    <row r="264" spans="4:5" x14ac:dyDescent="0.2">
      <c r="D264" s="52"/>
      <c r="E264" s="78"/>
    </row>
    <row r="265" spans="4:5" x14ac:dyDescent="0.2">
      <c r="D265" s="52"/>
      <c r="E265" s="78"/>
    </row>
    <row r="266" spans="4:5" x14ac:dyDescent="0.2">
      <c r="D266" s="52"/>
      <c r="E266" s="78"/>
    </row>
    <row r="267" spans="4:5" x14ac:dyDescent="0.2">
      <c r="D267" s="52"/>
      <c r="E267" s="78"/>
    </row>
    <row r="268" spans="4:5" x14ac:dyDescent="0.2">
      <c r="D268" s="52"/>
      <c r="E268" s="78"/>
    </row>
    <row r="269" spans="4:5" x14ac:dyDescent="0.2">
      <c r="D269" s="52"/>
      <c r="E269" s="78"/>
    </row>
    <row r="270" spans="4:5" x14ac:dyDescent="0.2">
      <c r="D270" s="52"/>
      <c r="E270" s="78"/>
    </row>
    <row r="271" spans="4:5" x14ac:dyDescent="0.2">
      <c r="D271" s="52"/>
      <c r="E271" s="78"/>
    </row>
    <row r="272" spans="4:5" x14ac:dyDescent="0.2">
      <c r="D272" s="52"/>
      <c r="E272" s="78"/>
    </row>
    <row r="273" spans="4:5" x14ac:dyDescent="0.2">
      <c r="D273" s="52"/>
      <c r="E273" s="78"/>
    </row>
    <row r="274" spans="4:5" x14ac:dyDescent="0.2">
      <c r="D274" s="52"/>
      <c r="E274" s="78"/>
    </row>
    <row r="275" spans="4:5" x14ac:dyDescent="0.2">
      <c r="D275" s="52"/>
      <c r="E275" s="78"/>
    </row>
    <row r="276" spans="4:5" x14ac:dyDescent="0.2">
      <c r="D276" s="52"/>
      <c r="E276" s="78"/>
    </row>
    <row r="277" spans="4:5" x14ac:dyDescent="0.2">
      <c r="D277" s="52"/>
      <c r="E277" s="78"/>
    </row>
    <row r="278" spans="4:5" x14ac:dyDescent="0.2">
      <c r="D278" s="52"/>
      <c r="E278" s="78"/>
    </row>
    <row r="279" spans="4:5" x14ac:dyDescent="0.2">
      <c r="D279" s="52"/>
      <c r="E279" s="78"/>
    </row>
    <row r="280" spans="4:5" x14ac:dyDescent="0.2">
      <c r="D280" s="52"/>
      <c r="E280" s="78"/>
    </row>
    <row r="281" spans="4:5" x14ac:dyDescent="0.2">
      <c r="D281" s="52"/>
      <c r="E281" s="78"/>
    </row>
    <row r="282" spans="4:5" x14ac:dyDescent="0.2">
      <c r="D282" s="52"/>
      <c r="E282" s="78"/>
    </row>
    <row r="283" spans="4:5" x14ac:dyDescent="0.2">
      <c r="D283" s="52"/>
      <c r="E283" s="78"/>
    </row>
    <row r="284" spans="4:5" x14ac:dyDescent="0.2">
      <c r="D284" s="52"/>
      <c r="E284" s="78"/>
    </row>
    <row r="285" spans="4:5" x14ac:dyDescent="0.2">
      <c r="D285" s="52"/>
      <c r="E285" s="78"/>
    </row>
    <row r="286" spans="4:5" x14ac:dyDescent="0.2">
      <c r="D286" s="52"/>
      <c r="E286" s="78"/>
    </row>
    <row r="287" spans="4:5" x14ac:dyDescent="0.2">
      <c r="D287" s="52"/>
      <c r="E287" s="78"/>
    </row>
    <row r="288" spans="4:5" x14ac:dyDescent="0.2">
      <c r="D288" s="52"/>
      <c r="E288" s="78"/>
    </row>
    <row r="289" spans="4:5" x14ac:dyDescent="0.2">
      <c r="D289" s="52"/>
      <c r="E289" s="78"/>
    </row>
    <row r="290" spans="4:5" x14ac:dyDescent="0.2">
      <c r="D290" s="52"/>
      <c r="E290" s="78"/>
    </row>
    <row r="291" spans="4:5" x14ac:dyDescent="0.2">
      <c r="D291" s="52"/>
      <c r="E291" s="78"/>
    </row>
    <row r="292" spans="4:5" x14ac:dyDescent="0.2">
      <c r="D292" s="52"/>
      <c r="E292" s="78"/>
    </row>
    <row r="293" spans="4:5" x14ac:dyDescent="0.2">
      <c r="D293" s="52"/>
      <c r="E293" s="78"/>
    </row>
    <row r="294" spans="4:5" x14ac:dyDescent="0.2">
      <c r="D294" s="52"/>
      <c r="E294" s="78"/>
    </row>
    <row r="295" spans="4:5" x14ac:dyDescent="0.2">
      <c r="D295" s="52"/>
      <c r="E295" s="78"/>
    </row>
    <row r="296" spans="4:5" x14ac:dyDescent="0.2">
      <c r="D296" s="52"/>
      <c r="E296" s="78"/>
    </row>
    <row r="297" spans="4:5" x14ac:dyDescent="0.2">
      <c r="D297" s="52"/>
      <c r="E297" s="78"/>
    </row>
    <row r="298" spans="4:5" x14ac:dyDescent="0.2">
      <c r="D298" s="52"/>
      <c r="E298" s="78"/>
    </row>
    <row r="299" spans="4:5" x14ac:dyDescent="0.2">
      <c r="D299" s="52"/>
      <c r="E299" s="78"/>
    </row>
    <row r="300" spans="4:5" x14ac:dyDescent="0.2">
      <c r="D300" s="52"/>
      <c r="E300" s="78"/>
    </row>
    <row r="301" spans="4:5" x14ac:dyDescent="0.2">
      <c r="D301" s="52"/>
      <c r="E301" s="78"/>
    </row>
    <row r="302" spans="4:5" x14ac:dyDescent="0.2">
      <c r="D302" s="52"/>
      <c r="E302" s="78"/>
    </row>
    <row r="303" spans="4:5" x14ac:dyDescent="0.2">
      <c r="D303" s="52"/>
      <c r="E303" s="78"/>
    </row>
    <row r="304" spans="4:5" x14ac:dyDescent="0.2">
      <c r="E304" s="78"/>
    </row>
    <row r="305" spans="5:5" x14ac:dyDescent="0.2">
      <c r="E305" s="78"/>
    </row>
    <row r="306" spans="5:5" x14ac:dyDescent="0.2">
      <c r="E306" s="78"/>
    </row>
    <row r="307" spans="5:5" x14ac:dyDescent="0.2">
      <c r="E307" s="78"/>
    </row>
    <row r="308" spans="5:5" x14ac:dyDescent="0.2">
      <c r="E308" s="78"/>
    </row>
    <row r="309" spans="5:5" x14ac:dyDescent="0.2">
      <c r="E309" s="78"/>
    </row>
    <row r="310" spans="5:5" x14ac:dyDescent="0.2">
      <c r="E310" s="78"/>
    </row>
    <row r="311" spans="5:5" x14ac:dyDescent="0.2">
      <c r="E311" s="78"/>
    </row>
    <row r="312" spans="5:5" x14ac:dyDescent="0.2">
      <c r="E312" s="78"/>
    </row>
    <row r="313" spans="5:5" x14ac:dyDescent="0.2">
      <c r="E313" s="78"/>
    </row>
    <row r="314" spans="5:5" x14ac:dyDescent="0.2">
      <c r="E314" s="78"/>
    </row>
    <row r="315" spans="5:5" x14ac:dyDescent="0.2">
      <c r="E315" s="78"/>
    </row>
    <row r="316" spans="5:5" x14ac:dyDescent="0.2">
      <c r="E316" s="78"/>
    </row>
    <row r="317" spans="5:5" x14ac:dyDescent="0.2">
      <c r="E317" s="78"/>
    </row>
    <row r="318" spans="5:5" x14ac:dyDescent="0.2">
      <c r="E318" s="78"/>
    </row>
    <row r="319" spans="5:5" x14ac:dyDescent="0.2">
      <c r="E319" s="78"/>
    </row>
    <row r="320" spans="5:5" x14ac:dyDescent="0.2">
      <c r="E320" s="78"/>
    </row>
    <row r="321" spans="5:5" x14ac:dyDescent="0.2">
      <c r="E321" s="78"/>
    </row>
    <row r="322" spans="5:5" x14ac:dyDescent="0.2">
      <c r="E322" s="78"/>
    </row>
    <row r="323" spans="5:5" x14ac:dyDescent="0.2">
      <c r="E323" s="78"/>
    </row>
    <row r="324" spans="5:5" x14ac:dyDescent="0.2">
      <c r="E324" s="78"/>
    </row>
    <row r="325" spans="5:5" x14ac:dyDescent="0.2">
      <c r="E325" s="78"/>
    </row>
    <row r="326" spans="5:5" x14ac:dyDescent="0.2">
      <c r="E326" s="78"/>
    </row>
    <row r="327" spans="5:5" x14ac:dyDescent="0.2">
      <c r="E327" s="78"/>
    </row>
    <row r="328" spans="5:5" x14ac:dyDescent="0.2">
      <c r="E328" s="78"/>
    </row>
    <row r="329" spans="5:5" x14ac:dyDescent="0.2">
      <c r="E329" s="78"/>
    </row>
    <row r="330" spans="5:5" x14ac:dyDescent="0.2">
      <c r="E330" s="78"/>
    </row>
    <row r="331" spans="5:5" x14ac:dyDescent="0.2">
      <c r="E331" s="78"/>
    </row>
    <row r="332" spans="5:5" x14ac:dyDescent="0.2">
      <c r="E332" s="78"/>
    </row>
    <row r="333" spans="5:5" x14ac:dyDescent="0.2">
      <c r="E333" s="78"/>
    </row>
    <row r="334" spans="5:5" x14ac:dyDescent="0.2">
      <c r="E334" s="78"/>
    </row>
    <row r="335" spans="5:5" x14ac:dyDescent="0.2">
      <c r="E335" s="78"/>
    </row>
    <row r="336" spans="5:5" x14ac:dyDescent="0.2">
      <c r="E336" s="78"/>
    </row>
    <row r="337" spans="5:5" x14ac:dyDescent="0.2">
      <c r="E337" s="78"/>
    </row>
    <row r="338" spans="5:5" x14ac:dyDescent="0.2">
      <c r="E338" s="78"/>
    </row>
    <row r="339" spans="5:5" x14ac:dyDescent="0.2">
      <c r="E339" s="78"/>
    </row>
    <row r="340" spans="5:5" x14ac:dyDescent="0.2">
      <c r="E340" s="78"/>
    </row>
    <row r="341" spans="5:5" x14ac:dyDescent="0.2">
      <c r="E341" s="78"/>
    </row>
    <row r="342" spans="5:5" x14ac:dyDescent="0.2">
      <c r="E342" s="78"/>
    </row>
    <row r="343" spans="5:5" x14ac:dyDescent="0.2">
      <c r="E343" s="78"/>
    </row>
    <row r="344" spans="5:5" x14ac:dyDescent="0.2">
      <c r="E344" s="78"/>
    </row>
    <row r="345" spans="5:5" x14ac:dyDescent="0.2">
      <c r="E345" s="78"/>
    </row>
    <row r="346" spans="5:5" x14ac:dyDescent="0.2">
      <c r="E346" s="78"/>
    </row>
    <row r="347" spans="5:5" x14ac:dyDescent="0.2">
      <c r="E347" s="78"/>
    </row>
    <row r="348" spans="5:5" x14ac:dyDescent="0.2">
      <c r="E348" s="78"/>
    </row>
    <row r="349" spans="5:5" x14ac:dyDescent="0.2">
      <c r="E349" s="78"/>
    </row>
    <row r="350" spans="5:5" x14ac:dyDescent="0.2">
      <c r="E350" s="78"/>
    </row>
    <row r="351" spans="5:5" x14ac:dyDescent="0.2">
      <c r="E351" s="78"/>
    </row>
    <row r="352" spans="5:5" x14ac:dyDescent="0.2">
      <c r="E352" s="78"/>
    </row>
    <row r="353" spans="5:5" x14ac:dyDescent="0.2">
      <c r="E353" s="78"/>
    </row>
    <row r="354" spans="5:5" x14ac:dyDescent="0.2">
      <c r="E354" s="78"/>
    </row>
    <row r="355" spans="5:5" x14ac:dyDescent="0.2">
      <c r="E355" s="78"/>
    </row>
    <row r="356" spans="5:5" x14ac:dyDescent="0.2">
      <c r="E356" s="78"/>
    </row>
    <row r="357" spans="5:5" x14ac:dyDescent="0.2">
      <c r="E357" s="78"/>
    </row>
    <row r="358" spans="5:5" x14ac:dyDescent="0.2">
      <c r="E358" s="78"/>
    </row>
    <row r="359" spans="5:5" x14ac:dyDescent="0.2">
      <c r="E359" s="78"/>
    </row>
    <row r="360" spans="5:5" x14ac:dyDescent="0.2">
      <c r="E360" s="78"/>
    </row>
    <row r="361" spans="5:5" x14ac:dyDescent="0.2">
      <c r="E361" s="78"/>
    </row>
    <row r="362" spans="5:5" x14ac:dyDescent="0.2">
      <c r="E362" s="78"/>
    </row>
    <row r="363" spans="5:5" x14ac:dyDescent="0.2">
      <c r="E363" s="78"/>
    </row>
    <row r="364" spans="5:5" x14ac:dyDescent="0.2">
      <c r="E364" s="78"/>
    </row>
    <row r="365" spans="5:5" x14ac:dyDescent="0.2">
      <c r="E365" s="78"/>
    </row>
    <row r="366" spans="5:5" x14ac:dyDescent="0.2">
      <c r="E366" s="78"/>
    </row>
    <row r="367" spans="5:5" x14ac:dyDescent="0.2">
      <c r="E367" s="78"/>
    </row>
    <row r="368" spans="5:5" x14ac:dyDescent="0.2">
      <c r="E368" s="78"/>
    </row>
    <row r="369" spans="5:5" x14ac:dyDescent="0.2">
      <c r="E369" s="78"/>
    </row>
    <row r="370" spans="5:5" x14ac:dyDescent="0.2">
      <c r="E370" s="78"/>
    </row>
    <row r="371" spans="5:5" x14ac:dyDescent="0.2">
      <c r="E371" s="78"/>
    </row>
    <row r="372" spans="5:5" x14ac:dyDescent="0.2">
      <c r="E372" s="78"/>
    </row>
    <row r="373" spans="5:5" x14ac:dyDescent="0.2">
      <c r="E373" s="78"/>
    </row>
    <row r="374" spans="5:5" x14ac:dyDescent="0.2">
      <c r="E374" s="78"/>
    </row>
    <row r="375" spans="5:5" x14ac:dyDescent="0.2">
      <c r="E375" s="78"/>
    </row>
    <row r="376" spans="5:5" x14ac:dyDescent="0.2">
      <c r="E376" s="78"/>
    </row>
    <row r="377" spans="5:5" x14ac:dyDescent="0.2">
      <c r="E377" s="78"/>
    </row>
    <row r="378" spans="5:5" x14ac:dyDescent="0.2">
      <c r="E378" s="78"/>
    </row>
    <row r="379" spans="5:5" x14ac:dyDescent="0.2">
      <c r="E379" s="78"/>
    </row>
    <row r="380" spans="5:5" x14ac:dyDescent="0.2">
      <c r="E380" s="78"/>
    </row>
    <row r="381" spans="5:5" x14ac:dyDescent="0.2">
      <c r="E381" s="78"/>
    </row>
    <row r="382" spans="5:5" x14ac:dyDescent="0.2">
      <c r="E382" s="78"/>
    </row>
    <row r="383" spans="5:5" x14ac:dyDescent="0.2">
      <c r="E383" s="78"/>
    </row>
    <row r="384" spans="5:5" x14ac:dyDescent="0.2">
      <c r="E384" s="78"/>
    </row>
    <row r="385" spans="5:5" x14ac:dyDescent="0.2">
      <c r="E385" s="78"/>
    </row>
    <row r="386" spans="5:5" x14ac:dyDescent="0.2">
      <c r="E386" s="78"/>
    </row>
    <row r="387" spans="5:5" x14ac:dyDescent="0.2">
      <c r="E387" s="78"/>
    </row>
    <row r="388" spans="5:5" x14ac:dyDescent="0.2">
      <c r="E388" s="78"/>
    </row>
    <row r="389" spans="5:5" x14ac:dyDescent="0.2">
      <c r="E389" s="78"/>
    </row>
    <row r="390" spans="5:5" x14ac:dyDescent="0.2">
      <c r="E390" s="78"/>
    </row>
    <row r="391" spans="5:5" x14ac:dyDescent="0.2">
      <c r="E391" s="78"/>
    </row>
    <row r="392" spans="5:5" x14ac:dyDescent="0.2">
      <c r="E392" s="78"/>
    </row>
    <row r="393" spans="5:5" x14ac:dyDescent="0.2">
      <c r="E393" s="78"/>
    </row>
    <row r="394" spans="5:5" x14ac:dyDescent="0.2">
      <c r="E394" s="78"/>
    </row>
    <row r="395" spans="5:5" x14ac:dyDescent="0.2">
      <c r="E395" s="78"/>
    </row>
    <row r="396" spans="5:5" x14ac:dyDescent="0.2">
      <c r="E396" s="78"/>
    </row>
    <row r="397" spans="5:5" x14ac:dyDescent="0.2">
      <c r="E397" s="78"/>
    </row>
    <row r="398" spans="5:5" x14ac:dyDescent="0.2">
      <c r="E398" s="78"/>
    </row>
    <row r="399" spans="5:5" x14ac:dyDescent="0.2">
      <c r="E399" s="78"/>
    </row>
    <row r="400" spans="5:5" x14ac:dyDescent="0.2">
      <c r="E400" s="78"/>
    </row>
    <row r="401" spans="5:5" x14ac:dyDescent="0.2">
      <c r="E401" s="78"/>
    </row>
    <row r="402" spans="5:5" x14ac:dyDescent="0.2">
      <c r="E402" s="78"/>
    </row>
    <row r="403" spans="5:5" x14ac:dyDescent="0.2">
      <c r="E403" s="78"/>
    </row>
    <row r="404" spans="5:5" x14ac:dyDescent="0.2">
      <c r="E404" s="78"/>
    </row>
    <row r="405" spans="5:5" x14ac:dyDescent="0.2">
      <c r="E405" s="78"/>
    </row>
    <row r="406" spans="5:5" x14ac:dyDescent="0.2">
      <c r="E406" s="78"/>
    </row>
    <row r="407" spans="5:5" x14ac:dyDescent="0.2">
      <c r="E407" s="78"/>
    </row>
    <row r="408" spans="5:5" x14ac:dyDescent="0.2">
      <c r="E408" s="78"/>
    </row>
    <row r="409" spans="5:5" x14ac:dyDescent="0.2">
      <c r="E409" s="78"/>
    </row>
    <row r="410" spans="5:5" x14ac:dyDescent="0.2">
      <c r="E410" s="78"/>
    </row>
    <row r="411" spans="5:5" x14ac:dyDescent="0.2">
      <c r="E411" s="78"/>
    </row>
    <row r="412" spans="5:5" x14ac:dyDescent="0.2">
      <c r="E412" s="78"/>
    </row>
    <row r="413" spans="5:5" x14ac:dyDescent="0.2">
      <c r="E413" s="78"/>
    </row>
    <row r="414" spans="5:5" x14ac:dyDescent="0.2">
      <c r="E414" s="78"/>
    </row>
    <row r="415" spans="5:5" x14ac:dyDescent="0.2">
      <c r="E415" s="78"/>
    </row>
    <row r="416" spans="5:5" x14ac:dyDescent="0.2">
      <c r="E416" s="78"/>
    </row>
    <row r="417" spans="5:5" x14ac:dyDescent="0.2">
      <c r="E417" s="78"/>
    </row>
    <row r="418" spans="5:5" x14ac:dyDescent="0.2">
      <c r="E418" s="78"/>
    </row>
    <row r="419" spans="5:5" x14ac:dyDescent="0.2">
      <c r="E419" s="78"/>
    </row>
    <row r="420" spans="5:5" x14ac:dyDescent="0.2">
      <c r="E420" s="78"/>
    </row>
    <row r="421" spans="5:5" x14ac:dyDescent="0.2">
      <c r="E421" s="78"/>
    </row>
    <row r="422" spans="5:5" x14ac:dyDescent="0.2">
      <c r="E422" s="78"/>
    </row>
    <row r="423" spans="5:5" x14ac:dyDescent="0.2">
      <c r="E423" s="78"/>
    </row>
    <row r="424" spans="5:5" x14ac:dyDescent="0.2">
      <c r="E424" s="78"/>
    </row>
    <row r="425" spans="5:5" x14ac:dyDescent="0.2">
      <c r="E425" s="78"/>
    </row>
    <row r="426" spans="5:5" x14ac:dyDescent="0.2">
      <c r="E426" s="78"/>
    </row>
    <row r="427" spans="5:5" x14ac:dyDescent="0.2">
      <c r="E427" s="78"/>
    </row>
    <row r="428" spans="5:5" x14ac:dyDescent="0.2">
      <c r="E428" s="78"/>
    </row>
    <row r="429" spans="5:5" x14ac:dyDescent="0.2">
      <c r="E429" s="78"/>
    </row>
    <row r="430" spans="5:5" x14ac:dyDescent="0.2">
      <c r="E430" s="78"/>
    </row>
    <row r="431" spans="5:5" x14ac:dyDescent="0.2">
      <c r="E431" s="78"/>
    </row>
    <row r="432" spans="5:5" x14ac:dyDescent="0.2">
      <c r="E432" s="78"/>
    </row>
    <row r="433" spans="5:5" x14ac:dyDescent="0.2">
      <c r="E433" s="78"/>
    </row>
    <row r="434" spans="5:5" x14ac:dyDescent="0.2">
      <c r="E434" s="78"/>
    </row>
    <row r="435" spans="5:5" x14ac:dyDescent="0.2">
      <c r="E435" s="78"/>
    </row>
    <row r="436" spans="5:5" x14ac:dyDescent="0.2">
      <c r="E436" s="78"/>
    </row>
    <row r="437" spans="5:5" x14ac:dyDescent="0.2">
      <c r="E437" s="78"/>
    </row>
    <row r="438" spans="5:5" x14ac:dyDescent="0.2">
      <c r="E438" s="78"/>
    </row>
    <row r="439" spans="5:5" x14ac:dyDescent="0.2">
      <c r="E439" s="78"/>
    </row>
    <row r="440" spans="5:5" x14ac:dyDescent="0.2">
      <c r="E440" s="78"/>
    </row>
    <row r="441" spans="5:5" x14ac:dyDescent="0.2">
      <c r="E441" s="78"/>
    </row>
    <row r="442" spans="5:5" x14ac:dyDescent="0.2">
      <c r="E442" s="78"/>
    </row>
    <row r="443" spans="5:5" x14ac:dyDescent="0.2">
      <c r="E443" s="78"/>
    </row>
    <row r="444" spans="5:5" x14ac:dyDescent="0.2">
      <c r="E444" s="78"/>
    </row>
    <row r="445" spans="5:5" x14ac:dyDescent="0.2">
      <c r="E445" s="78"/>
    </row>
    <row r="446" spans="5:5" x14ac:dyDescent="0.2">
      <c r="E446" s="78"/>
    </row>
    <row r="447" spans="5:5" x14ac:dyDescent="0.2">
      <c r="E447" s="78"/>
    </row>
    <row r="448" spans="5:5" x14ac:dyDescent="0.2">
      <c r="E448" s="78"/>
    </row>
    <row r="449" spans="5:5" x14ac:dyDescent="0.2">
      <c r="E449" s="78"/>
    </row>
    <row r="450" spans="5:5" x14ac:dyDescent="0.2">
      <c r="E450" s="78"/>
    </row>
    <row r="451" spans="5:5" x14ac:dyDescent="0.2">
      <c r="E451" s="78"/>
    </row>
    <row r="452" spans="5:5" x14ac:dyDescent="0.2">
      <c r="E452" s="78"/>
    </row>
    <row r="453" spans="5:5" x14ac:dyDescent="0.2">
      <c r="E453" s="78"/>
    </row>
    <row r="454" spans="5:5" x14ac:dyDescent="0.2">
      <c r="E454" s="78"/>
    </row>
    <row r="455" spans="5:5" x14ac:dyDescent="0.2">
      <c r="E455" s="78"/>
    </row>
    <row r="456" spans="5:5" x14ac:dyDescent="0.2">
      <c r="E456" s="78"/>
    </row>
    <row r="457" spans="5:5" x14ac:dyDescent="0.2">
      <c r="E457" s="78"/>
    </row>
    <row r="458" spans="5:5" x14ac:dyDescent="0.2">
      <c r="E458" s="78"/>
    </row>
    <row r="459" spans="5:5" x14ac:dyDescent="0.2">
      <c r="E459" s="78"/>
    </row>
    <row r="460" spans="5:5" x14ac:dyDescent="0.2">
      <c r="E460" s="78"/>
    </row>
    <row r="461" spans="5:5" x14ac:dyDescent="0.2">
      <c r="E461" s="78"/>
    </row>
    <row r="462" spans="5:5" x14ac:dyDescent="0.2">
      <c r="E462" s="78"/>
    </row>
    <row r="463" spans="5:5" x14ac:dyDescent="0.2">
      <c r="E463" s="78"/>
    </row>
    <row r="464" spans="5:5" x14ac:dyDescent="0.2">
      <c r="E464" s="78"/>
    </row>
    <row r="465" spans="5:5" x14ac:dyDescent="0.2">
      <c r="E465" s="78"/>
    </row>
    <row r="466" spans="5:5" x14ac:dyDescent="0.2">
      <c r="E466" s="78"/>
    </row>
    <row r="467" spans="5:5" x14ac:dyDescent="0.2">
      <c r="E467" s="78"/>
    </row>
    <row r="468" spans="5:5" x14ac:dyDescent="0.2">
      <c r="E468" s="78"/>
    </row>
    <row r="469" spans="5:5" x14ac:dyDescent="0.2">
      <c r="E469" s="78"/>
    </row>
    <row r="470" spans="5:5" x14ac:dyDescent="0.2">
      <c r="E470" s="78"/>
    </row>
    <row r="471" spans="5:5" x14ac:dyDescent="0.2">
      <c r="E471" s="78"/>
    </row>
    <row r="472" spans="5:5" x14ac:dyDescent="0.2">
      <c r="E472" s="78"/>
    </row>
    <row r="473" spans="5:5" x14ac:dyDescent="0.2">
      <c r="E473" s="78"/>
    </row>
    <row r="474" spans="5:5" x14ac:dyDescent="0.2">
      <c r="E474" s="78"/>
    </row>
    <row r="475" spans="5:5" x14ac:dyDescent="0.2">
      <c r="E475" s="78"/>
    </row>
    <row r="476" spans="5:5" x14ac:dyDescent="0.2">
      <c r="E476" s="78"/>
    </row>
    <row r="477" spans="5:5" x14ac:dyDescent="0.2">
      <c r="E477" s="78"/>
    </row>
    <row r="478" spans="5:5" x14ac:dyDescent="0.2">
      <c r="E478" s="78"/>
    </row>
    <row r="479" spans="5:5" x14ac:dyDescent="0.2">
      <c r="E479" s="78"/>
    </row>
    <row r="480" spans="5:5" x14ac:dyDescent="0.2">
      <c r="E480" s="78"/>
    </row>
    <row r="481" spans="5:5" x14ac:dyDescent="0.2">
      <c r="E481" s="78"/>
    </row>
    <row r="482" spans="5:5" x14ac:dyDescent="0.2">
      <c r="E482" s="78"/>
    </row>
    <row r="483" spans="5:5" x14ac:dyDescent="0.2">
      <c r="E483" s="78"/>
    </row>
    <row r="484" spans="5:5" x14ac:dyDescent="0.2">
      <c r="E484" s="78"/>
    </row>
    <row r="485" spans="5:5" x14ac:dyDescent="0.2">
      <c r="E485" s="78"/>
    </row>
    <row r="486" spans="5:5" x14ac:dyDescent="0.2">
      <c r="E486" s="78"/>
    </row>
    <row r="487" spans="5:5" x14ac:dyDescent="0.2">
      <c r="E487" s="78"/>
    </row>
    <row r="488" spans="5:5" x14ac:dyDescent="0.2">
      <c r="E488" s="78"/>
    </row>
    <row r="489" spans="5:5" x14ac:dyDescent="0.2">
      <c r="E489" s="78"/>
    </row>
    <row r="490" spans="5:5" x14ac:dyDescent="0.2">
      <c r="E490" s="78"/>
    </row>
    <row r="491" spans="5:5" x14ac:dyDescent="0.2">
      <c r="E491" s="78"/>
    </row>
    <row r="492" spans="5:5" x14ac:dyDescent="0.2">
      <c r="E492" s="78"/>
    </row>
    <row r="493" spans="5:5" x14ac:dyDescent="0.2">
      <c r="E493" s="78"/>
    </row>
    <row r="494" spans="5:5" x14ac:dyDescent="0.2">
      <c r="E494" s="78"/>
    </row>
    <row r="495" spans="5:5" x14ac:dyDescent="0.2">
      <c r="E495" s="78"/>
    </row>
    <row r="496" spans="5:5" x14ac:dyDescent="0.2">
      <c r="E496" s="78"/>
    </row>
    <row r="497" spans="5:5" x14ac:dyDescent="0.2">
      <c r="E497" s="78"/>
    </row>
    <row r="498" spans="5:5" x14ac:dyDescent="0.2">
      <c r="E498" s="78"/>
    </row>
    <row r="499" spans="5:5" x14ac:dyDescent="0.2">
      <c r="E499" s="78"/>
    </row>
    <row r="500" spans="5:5" x14ac:dyDescent="0.2">
      <c r="E500" s="78"/>
    </row>
    <row r="501" spans="5:5" x14ac:dyDescent="0.2">
      <c r="E501" s="78"/>
    </row>
    <row r="502" spans="5:5" x14ac:dyDescent="0.2">
      <c r="E502" s="78"/>
    </row>
    <row r="503" spans="5:5" x14ac:dyDescent="0.2">
      <c r="E503" s="78"/>
    </row>
    <row r="504" spans="5:5" x14ac:dyDescent="0.2">
      <c r="E504" s="78"/>
    </row>
    <row r="505" spans="5:5" x14ac:dyDescent="0.2">
      <c r="E505" s="78"/>
    </row>
    <row r="506" spans="5:5" x14ac:dyDescent="0.2">
      <c r="E506" s="78"/>
    </row>
    <row r="507" spans="5:5" x14ac:dyDescent="0.2">
      <c r="E507" s="78"/>
    </row>
    <row r="508" spans="5:5" x14ac:dyDescent="0.2">
      <c r="E508" s="78"/>
    </row>
    <row r="509" spans="5:5" x14ac:dyDescent="0.2">
      <c r="E509" s="78"/>
    </row>
    <row r="510" spans="5:5" x14ac:dyDescent="0.2">
      <c r="E510" s="78"/>
    </row>
    <row r="511" spans="5:5" x14ac:dyDescent="0.2">
      <c r="E511" s="78"/>
    </row>
    <row r="512" spans="5:5" x14ac:dyDescent="0.2">
      <c r="E512" s="78"/>
    </row>
    <row r="513" spans="5:5" x14ac:dyDescent="0.2">
      <c r="E513" s="78"/>
    </row>
    <row r="514" spans="5:5" x14ac:dyDescent="0.2">
      <c r="E514" s="78"/>
    </row>
    <row r="515" spans="5:5" x14ac:dyDescent="0.2">
      <c r="E515" s="78"/>
    </row>
    <row r="516" spans="5:5" x14ac:dyDescent="0.2">
      <c r="E516" s="78"/>
    </row>
    <row r="517" spans="5:5" x14ac:dyDescent="0.2">
      <c r="E517" s="78"/>
    </row>
    <row r="518" spans="5:5" x14ac:dyDescent="0.2">
      <c r="E518" s="78"/>
    </row>
    <row r="519" spans="5:5" x14ac:dyDescent="0.2">
      <c r="E519" s="78"/>
    </row>
    <row r="520" spans="5:5" x14ac:dyDescent="0.2">
      <c r="E520" s="78"/>
    </row>
    <row r="521" spans="5:5" x14ac:dyDescent="0.2">
      <c r="E521" s="78"/>
    </row>
    <row r="522" spans="5:5" x14ac:dyDescent="0.2">
      <c r="E522" s="78"/>
    </row>
    <row r="523" spans="5:5" x14ac:dyDescent="0.2">
      <c r="E523" s="78"/>
    </row>
    <row r="524" spans="5:5" x14ac:dyDescent="0.2">
      <c r="E524" s="78"/>
    </row>
    <row r="525" spans="5:5" x14ac:dyDescent="0.2">
      <c r="E525" s="78"/>
    </row>
    <row r="526" spans="5:5" x14ac:dyDescent="0.2">
      <c r="E526" s="78"/>
    </row>
    <row r="527" spans="5:5" x14ac:dyDescent="0.2">
      <c r="E527" s="78"/>
    </row>
    <row r="528" spans="5:5" x14ac:dyDescent="0.2">
      <c r="E528" s="78"/>
    </row>
    <row r="529" spans="5:5" x14ac:dyDescent="0.2">
      <c r="E529" s="78"/>
    </row>
    <row r="530" spans="5:5" x14ac:dyDescent="0.2">
      <c r="E530" s="78"/>
    </row>
    <row r="531" spans="5:5" x14ac:dyDescent="0.2">
      <c r="E531" s="78"/>
    </row>
    <row r="532" spans="5:5" x14ac:dyDescent="0.2">
      <c r="E532" s="78"/>
    </row>
    <row r="533" spans="5:5" x14ac:dyDescent="0.2">
      <c r="E533" s="78"/>
    </row>
    <row r="534" spans="5:5" x14ac:dyDescent="0.2">
      <c r="E534" s="78"/>
    </row>
    <row r="535" spans="5:5" x14ac:dyDescent="0.2">
      <c r="E535" s="78"/>
    </row>
    <row r="536" spans="5:5" x14ac:dyDescent="0.2">
      <c r="E536" s="78"/>
    </row>
    <row r="537" spans="5:5" x14ac:dyDescent="0.2">
      <c r="E537" s="78"/>
    </row>
    <row r="538" spans="5:5" x14ac:dyDescent="0.2">
      <c r="E538" s="78"/>
    </row>
    <row r="539" spans="5:5" x14ac:dyDescent="0.2">
      <c r="E539" s="78"/>
    </row>
    <row r="540" spans="5:5" x14ac:dyDescent="0.2">
      <c r="E540" s="78"/>
    </row>
    <row r="541" spans="5:5" x14ac:dyDescent="0.2">
      <c r="E541" s="78"/>
    </row>
    <row r="542" spans="5:5" x14ac:dyDescent="0.2">
      <c r="E542" s="78"/>
    </row>
    <row r="543" spans="5:5" x14ac:dyDescent="0.2">
      <c r="E543" s="78"/>
    </row>
    <row r="544" spans="5:5" x14ac:dyDescent="0.2">
      <c r="E544" s="78"/>
    </row>
    <row r="545" spans="5:5" x14ac:dyDescent="0.2">
      <c r="E545" s="78"/>
    </row>
    <row r="546" spans="5:5" x14ac:dyDescent="0.2">
      <c r="E546" s="78"/>
    </row>
    <row r="547" spans="5:5" x14ac:dyDescent="0.2">
      <c r="E547" s="78"/>
    </row>
    <row r="548" spans="5:5" x14ac:dyDescent="0.2">
      <c r="E548" s="78"/>
    </row>
    <row r="549" spans="5:5" x14ac:dyDescent="0.2">
      <c r="E549" s="78"/>
    </row>
    <row r="550" spans="5:5" x14ac:dyDescent="0.2">
      <c r="E550" s="78"/>
    </row>
    <row r="551" spans="5:5" x14ac:dyDescent="0.2">
      <c r="E551" s="78"/>
    </row>
    <row r="552" spans="5:5" x14ac:dyDescent="0.2">
      <c r="E552" s="78"/>
    </row>
    <row r="553" spans="5:5" x14ac:dyDescent="0.2">
      <c r="E553" s="78"/>
    </row>
    <row r="554" spans="5:5" x14ac:dyDescent="0.2">
      <c r="E554" s="78"/>
    </row>
    <row r="555" spans="5:5" x14ac:dyDescent="0.2">
      <c r="E555" s="78"/>
    </row>
    <row r="556" spans="5:5" x14ac:dyDescent="0.2">
      <c r="E556" s="78"/>
    </row>
    <row r="557" spans="5:5" x14ac:dyDescent="0.2">
      <c r="E557" s="78"/>
    </row>
    <row r="558" spans="5:5" x14ac:dyDescent="0.2">
      <c r="E558" s="78"/>
    </row>
    <row r="559" spans="5:5" x14ac:dyDescent="0.2">
      <c r="E559" s="78"/>
    </row>
    <row r="560" spans="5:5" x14ac:dyDescent="0.2">
      <c r="E560" s="78"/>
    </row>
    <row r="561" spans="5:5" x14ac:dyDescent="0.2">
      <c r="E561" s="78"/>
    </row>
    <row r="562" spans="5:5" x14ac:dyDescent="0.2">
      <c r="E562" s="78"/>
    </row>
    <row r="563" spans="5:5" x14ac:dyDescent="0.2">
      <c r="E563" s="78"/>
    </row>
    <row r="564" spans="5:5" x14ac:dyDescent="0.2">
      <c r="E564" s="78"/>
    </row>
    <row r="565" spans="5:5" x14ac:dyDescent="0.2">
      <c r="E565" s="78"/>
    </row>
    <row r="566" spans="5:5" x14ac:dyDescent="0.2">
      <c r="E566" s="78"/>
    </row>
    <row r="567" spans="5:5" x14ac:dyDescent="0.2">
      <c r="E567" s="78"/>
    </row>
    <row r="568" spans="5:5" x14ac:dyDescent="0.2">
      <c r="E568" s="78"/>
    </row>
    <row r="569" spans="5:5" x14ac:dyDescent="0.2">
      <c r="E569" s="78"/>
    </row>
    <row r="570" spans="5:5" x14ac:dyDescent="0.2">
      <c r="E570" s="78"/>
    </row>
    <row r="571" spans="5:5" x14ac:dyDescent="0.2">
      <c r="E571" s="78"/>
    </row>
    <row r="572" spans="5:5" x14ac:dyDescent="0.2">
      <c r="E572" s="78"/>
    </row>
    <row r="573" spans="5:5" x14ac:dyDescent="0.2">
      <c r="E573" s="78"/>
    </row>
    <row r="574" spans="5:5" x14ac:dyDescent="0.2">
      <c r="E574" s="78"/>
    </row>
    <row r="575" spans="5:5" x14ac:dyDescent="0.2">
      <c r="E575" s="78"/>
    </row>
    <row r="576" spans="5:5" x14ac:dyDescent="0.2">
      <c r="E576" s="78"/>
    </row>
    <row r="577" spans="5:5" x14ac:dyDescent="0.2">
      <c r="E577" s="78"/>
    </row>
    <row r="578" spans="5:5" x14ac:dyDescent="0.2">
      <c r="E578" s="78"/>
    </row>
    <row r="579" spans="5:5" x14ac:dyDescent="0.2">
      <c r="E579" s="78"/>
    </row>
    <row r="580" spans="5:5" x14ac:dyDescent="0.2">
      <c r="E580" s="78"/>
    </row>
    <row r="581" spans="5:5" x14ac:dyDescent="0.2">
      <c r="E581" s="78"/>
    </row>
    <row r="582" spans="5:5" x14ac:dyDescent="0.2">
      <c r="E582" s="78"/>
    </row>
    <row r="583" spans="5:5" x14ac:dyDescent="0.2">
      <c r="E583" s="78"/>
    </row>
    <row r="584" spans="5:5" x14ac:dyDescent="0.2">
      <c r="E584" s="78"/>
    </row>
    <row r="585" spans="5:5" x14ac:dyDescent="0.2">
      <c r="E585" s="78"/>
    </row>
    <row r="586" spans="5:5" x14ac:dyDescent="0.2">
      <c r="E586" s="78"/>
    </row>
    <row r="587" spans="5:5" x14ac:dyDescent="0.2">
      <c r="E587" s="78"/>
    </row>
    <row r="588" spans="5:5" x14ac:dyDescent="0.2">
      <c r="E588" s="78"/>
    </row>
    <row r="589" spans="5:5" x14ac:dyDescent="0.2">
      <c r="E589" s="78"/>
    </row>
    <row r="590" spans="5:5" x14ac:dyDescent="0.2">
      <c r="E590" s="78"/>
    </row>
    <row r="591" spans="5:5" x14ac:dyDescent="0.2">
      <c r="E591" s="78"/>
    </row>
    <row r="592" spans="5:5" x14ac:dyDescent="0.2">
      <c r="E592" s="78"/>
    </row>
    <row r="593" spans="5:5" x14ac:dyDescent="0.2">
      <c r="E593" s="78"/>
    </row>
    <row r="594" spans="5:5" x14ac:dyDescent="0.2">
      <c r="E594" s="78"/>
    </row>
    <row r="595" spans="5:5" x14ac:dyDescent="0.2">
      <c r="E595" s="78"/>
    </row>
    <row r="596" spans="5:5" x14ac:dyDescent="0.2">
      <c r="E596" s="78"/>
    </row>
    <row r="597" spans="5:5" x14ac:dyDescent="0.2">
      <c r="E597" s="78"/>
    </row>
    <row r="598" spans="5:5" x14ac:dyDescent="0.2">
      <c r="E598" s="78"/>
    </row>
    <row r="599" spans="5:5" x14ac:dyDescent="0.2">
      <c r="E599" s="78"/>
    </row>
    <row r="600" spans="5:5" x14ac:dyDescent="0.2">
      <c r="E600" s="78"/>
    </row>
    <row r="601" spans="5:5" x14ac:dyDescent="0.2">
      <c r="E601" s="78"/>
    </row>
    <row r="602" spans="5:5" x14ac:dyDescent="0.2">
      <c r="E602" s="78"/>
    </row>
    <row r="603" spans="5:5" x14ac:dyDescent="0.2">
      <c r="E603" s="78"/>
    </row>
    <row r="604" spans="5:5" x14ac:dyDescent="0.2">
      <c r="E604" s="78"/>
    </row>
    <row r="605" spans="5:5" x14ac:dyDescent="0.2">
      <c r="E605" s="78"/>
    </row>
    <row r="606" spans="5:5" x14ac:dyDescent="0.2">
      <c r="E606" s="78"/>
    </row>
    <row r="607" spans="5:5" x14ac:dyDescent="0.2">
      <c r="E607" s="78"/>
    </row>
    <row r="608" spans="5:5" x14ac:dyDescent="0.2">
      <c r="E608" s="78"/>
    </row>
    <row r="609" spans="5:5" x14ac:dyDescent="0.2">
      <c r="E609" s="78"/>
    </row>
    <row r="610" spans="5:5" x14ac:dyDescent="0.2">
      <c r="E610" s="78"/>
    </row>
    <row r="611" spans="5:5" x14ac:dyDescent="0.2">
      <c r="E611" s="78"/>
    </row>
    <row r="612" spans="5:5" x14ac:dyDescent="0.2">
      <c r="E612" s="78"/>
    </row>
    <row r="613" spans="5:5" x14ac:dyDescent="0.2">
      <c r="E613" s="78"/>
    </row>
    <row r="614" spans="5:5" x14ac:dyDescent="0.2">
      <c r="E614" s="78"/>
    </row>
    <row r="615" spans="5:5" x14ac:dyDescent="0.2">
      <c r="E615" s="78"/>
    </row>
    <row r="616" spans="5:5" x14ac:dyDescent="0.2">
      <c r="E616" s="78"/>
    </row>
    <row r="617" spans="5:5" x14ac:dyDescent="0.2">
      <c r="E617" s="78"/>
    </row>
    <row r="618" spans="5:5" x14ac:dyDescent="0.2">
      <c r="E618" s="78"/>
    </row>
    <row r="619" spans="5:5" x14ac:dyDescent="0.2">
      <c r="E619" s="78"/>
    </row>
    <row r="620" spans="5:5" x14ac:dyDescent="0.2">
      <c r="E620" s="78"/>
    </row>
    <row r="621" spans="5:5" x14ac:dyDescent="0.2">
      <c r="E621" s="78"/>
    </row>
    <row r="622" spans="5:5" x14ac:dyDescent="0.2">
      <c r="E622" s="78"/>
    </row>
    <row r="623" spans="5:5" x14ac:dyDescent="0.2">
      <c r="E623" s="78"/>
    </row>
    <row r="624" spans="5:5" x14ac:dyDescent="0.2">
      <c r="E624" s="78"/>
    </row>
    <row r="625" spans="5:5" x14ac:dyDescent="0.2">
      <c r="E625" s="78"/>
    </row>
    <row r="626" spans="5:5" x14ac:dyDescent="0.2">
      <c r="E626" s="78"/>
    </row>
    <row r="627" spans="5:5" x14ac:dyDescent="0.2">
      <c r="E627" s="78"/>
    </row>
    <row r="628" spans="5:5" x14ac:dyDescent="0.2">
      <c r="E628" s="78"/>
    </row>
    <row r="629" spans="5:5" x14ac:dyDescent="0.2">
      <c r="E629" s="78"/>
    </row>
    <row r="630" spans="5:5" x14ac:dyDescent="0.2">
      <c r="E630" s="78"/>
    </row>
    <row r="631" spans="5:5" x14ac:dyDescent="0.2">
      <c r="E631" s="78"/>
    </row>
    <row r="632" spans="5:5" x14ac:dyDescent="0.2">
      <c r="E632" s="78"/>
    </row>
    <row r="633" spans="5:5" x14ac:dyDescent="0.2">
      <c r="E633" s="78"/>
    </row>
    <row r="634" spans="5:5" x14ac:dyDescent="0.2">
      <c r="E634" s="78"/>
    </row>
    <row r="635" spans="5:5" x14ac:dyDescent="0.2">
      <c r="E635" s="78"/>
    </row>
    <row r="636" spans="5:5" x14ac:dyDescent="0.2">
      <c r="E636" s="78"/>
    </row>
    <row r="637" spans="5:5" x14ac:dyDescent="0.2">
      <c r="E637" s="78"/>
    </row>
    <row r="638" spans="5:5" x14ac:dyDescent="0.2">
      <c r="E638" s="78"/>
    </row>
    <row r="639" spans="5:5" x14ac:dyDescent="0.2">
      <c r="E639" s="78"/>
    </row>
    <row r="640" spans="5:5" x14ac:dyDescent="0.2">
      <c r="E640" s="78"/>
    </row>
    <row r="641" spans="5:5" x14ac:dyDescent="0.2">
      <c r="E641" s="78"/>
    </row>
    <row r="642" spans="5:5" x14ac:dyDescent="0.2">
      <c r="E642" s="78"/>
    </row>
    <row r="643" spans="5:5" x14ac:dyDescent="0.2">
      <c r="E643" s="78"/>
    </row>
    <row r="644" spans="5:5" x14ac:dyDescent="0.2">
      <c r="E644" s="78"/>
    </row>
    <row r="645" spans="5:5" x14ac:dyDescent="0.2">
      <c r="E645" s="78"/>
    </row>
    <row r="646" spans="5:5" x14ac:dyDescent="0.2">
      <c r="E646" s="78"/>
    </row>
    <row r="647" spans="5:5" x14ac:dyDescent="0.2">
      <c r="E647" s="78"/>
    </row>
    <row r="648" spans="5:5" x14ac:dyDescent="0.2">
      <c r="E648" s="78"/>
    </row>
    <row r="649" spans="5:5" x14ac:dyDescent="0.2">
      <c r="E649" s="78"/>
    </row>
    <row r="650" spans="5:5" x14ac:dyDescent="0.2">
      <c r="E650" s="78"/>
    </row>
    <row r="651" spans="5:5" x14ac:dyDescent="0.2">
      <c r="E651" s="78"/>
    </row>
    <row r="652" spans="5:5" x14ac:dyDescent="0.2">
      <c r="E652" s="78"/>
    </row>
    <row r="653" spans="5:5" x14ac:dyDescent="0.2">
      <c r="E653" s="78"/>
    </row>
    <row r="654" spans="5:5" x14ac:dyDescent="0.2">
      <c r="E654" s="78"/>
    </row>
    <row r="655" spans="5:5" x14ac:dyDescent="0.2">
      <c r="E655" s="78"/>
    </row>
    <row r="656" spans="5:5" x14ac:dyDescent="0.2">
      <c r="E656" s="78"/>
    </row>
    <row r="657" spans="5:5" x14ac:dyDescent="0.2">
      <c r="E657" s="78"/>
    </row>
    <row r="658" spans="5:5" x14ac:dyDescent="0.2">
      <c r="E658" s="78"/>
    </row>
    <row r="659" spans="5:5" x14ac:dyDescent="0.2">
      <c r="E659" s="78"/>
    </row>
    <row r="660" spans="5:5" x14ac:dyDescent="0.2">
      <c r="E660" s="78"/>
    </row>
    <row r="661" spans="5:5" x14ac:dyDescent="0.2">
      <c r="E661" s="78"/>
    </row>
    <row r="662" spans="5:5" x14ac:dyDescent="0.2">
      <c r="E662" s="78"/>
    </row>
    <row r="663" spans="5:5" x14ac:dyDescent="0.2">
      <c r="E663" s="78"/>
    </row>
    <row r="664" spans="5:5" x14ac:dyDescent="0.2">
      <c r="E664" s="78"/>
    </row>
    <row r="665" spans="5:5" x14ac:dyDescent="0.2">
      <c r="E665" s="78"/>
    </row>
    <row r="666" spans="5:5" x14ac:dyDescent="0.2">
      <c r="E666" s="78"/>
    </row>
    <row r="667" spans="5:5" x14ac:dyDescent="0.2">
      <c r="E667" s="78"/>
    </row>
    <row r="668" spans="5:5" x14ac:dyDescent="0.2">
      <c r="E668" s="78"/>
    </row>
    <row r="669" spans="5:5" x14ac:dyDescent="0.2">
      <c r="E669" s="78"/>
    </row>
    <row r="670" spans="5:5" x14ac:dyDescent="0.2">
      <c r="E670" s="78"/>
    </row>
    <row r="671" spans="5:5" x14ac:dyDescent="0.2">
      <c r="E671" s="78"/>
    </row>
    <row r="672" spans="5:5" x14ac:dyDescent="0.2">
      <c r="E672" s="78"/>
    </row>
    <row r="673" spans="5:5" x14ac:dyDescent="0.2">
      <c r="E673" s="78"/>
    </row>
    <row r="674" spans="5:5" x14ac:dyDescent="0.2">
      <c r="E674" s="78"/>
    </row>
    <row r="675" spans="5:5" x14ac:dyDescent="0.2">
      <c r="E675" s="78"/>
    </row>
    <row r="676" spans="5:5" x14ac:dyDescent="0.2">
      <c r="E676" s="78"/>
    </row>
    <row r="677" spans="5:5" x14ac:dyDescent="0.2">
      <c r="E677" s="78"/>
    </row>
    <row r="678" spans="5:5" x14ac:dyDescent="0.2">
      <c r="E678" s="78"/>
    </row>
    <row r="679" spans="5:5" x14ac:dyDescent="0.2">
      <c r="E679" s="78"/>
    </row>
    <row r="680" spans="5:5" x14ac:dyDescent="0.2">
      <c r="E680" s="78"/>
    </row>
    <row r="681" spans="5:5" x14ac:dyDescent="0.2">
      <c r="E681" s="78"/>
    </row>
    <row r="682" spans="5:5" x14ac:dyDescent="0.2">
      <c r="E682" s="78"/>
    </row>
    <row r="683" spans="5:5" x14ac:dyDescent="0.2">
      <c r="E683" s="78"/>
    </row>
    <row r="684" spans="5:5" x14ac:dyDescent="0.2">
      <c r="E684" s="78"/>
    </row>
    <row r="685" spans="5:5" x14ac:dyDescent="0.2">
      <c r="E685" s="78"/>
    </row>
    <row r="686" spans="5:5" x14ac:dyDescent="0.2">
      <c r="E686" s="78"/>
    </row>
    <row r="687" spans="5:5" x14ac:dyDescent="0.2">
      <c r="E687" s="78"/>
    </row>
    <row r="688" spans="5:5" x14ac:dyDescent="0.2">
      <c r="E688" s="78"/>
    </row>
    <row r="689" spans="5:5" x14ac:dyDescent="0.2">
      <c r="E689" s="78"/>
    </row>
    <row r="690" spans="5:5" x14ac:dyDescent="0.2">
      <c r="E690" s="78"/>
    </row>
    <row r="691" spans="5:5" x14ac:dyDescent="0.2">
      <c r="E691" s="78"/>
    </row>
    <row r="692" spans="5:5" x14ac:dyDescent="0.2">
      <c r="E692" s="78"/>
    </row>
    <row r="693" spans="5:5" x14ac:dyDescent="0.2">
      <c r="E693" s="78"/>
    </row>
    <row r="694" spans="5:5" x14ac:dyDescent="0.2">
      <c r="E694" s="78"/>
    </row>
    <row r="695" spans="5:5" x14ac:dyDescent="0.2">
      <c r="E695" s="78"/>
    </row>
    <row r="696" spans="5:5" x14ac:dyDescent="0.2">
      <c r="E696" s="78"/>
    </row>
    <row r="697" spans="5:5" x14ac:dyDescent="0.2">
      <c r="E697" s="78"/>
    </row>
    <row r="698" spans="5:5" x14ac:dyDescent="0.2">
      <c r="E698" s="78"/>
    </row>
    <row r="699" spans="5:5" x14ac:dyDescent="0.2">
      <c r="E699" s="78"/>
    </row>
    <row r="700" spans="5:5" x14ac:dyDescent="0.2">
      <c r="E700" s="78"/>
    </row>
    <row r="701" spans="5:5" x14ac:dyDescent="0.2">
      <c r="E701" s="78"/>
    </row>
    <row r="702" spans="5:5" x14ac:dyDescent="0.2">
      <c r="E702" s="78"/>
    </row>
    <row r="703" spans="5:5" x14ac:dyDescent="0.2">
      <c r="E703" s="78"/>
    </row>
    <row r="704" spans="5:5" x14ac:dyDescent="0.2">
      <c r="E704" s="78"/>
    </row>
    <row r="705" spans="5:5" x14ac:dyDescent="0.2">
      <c r="E705" s="78"/>
    </row>
    <row r="706" spans="5:5" x14ac:dyDescent="0.2">
      <c r="E706" s="78"/>
    </row>
    <row r="707" spans="5:5" x14ac:dyDescent="0.2">
      <c r="E707" s="78"/>
    </row>
    <row r="708" spans="5:5" x14ac:dyDescent="0.2">
      <c r="E708" s="78"/>
    </row>
    <row r="709" spans="5:5" x14ac:dyDescent="0.2">
      <c r="E709" s="78"/>
    </row>
    <row r="710" spans="5:5" x14ac:dyDescent="0.2">
      <c r="E710" s="78"/>
    </row>
    <row r="711" spans="5:5" x14ac:dyDescent="0.2">
      <c r="E711" s="78"/>
    </row>
    <row r="712" spans="5:5" x14ac:dyDescent="0.2">
      <c r="E712" s="78"/>
    </row>
    <row r="713" spans="5:5" x14ac:dyDescent="0.2">
      <c r="E713" s="78"/>
    </row>
    <row r="714" spans="5:5" x14ac:dyDescent="0.2">
      <c r="E714" s="78"/>
    </row>
    <row r="715" spans="5:5" x14ac:dyDescent="0.2">
      <c r="E715" s="78"/>
    </row>
    <row r="716" spans="5:5" x14ac:dyDescent="0.2">
      <c r="E716" s="78"/>
    </row>
    <row r="717" spans="5:5" x14ac:dyDescent="0.2">
      <c r="E717" s="78"/>
    </row>
    <row r="718" spans="5:5" x14ac:dyDescent="0.2">
      <c r="E718" s="78"/>
    </row>
    <row r="719" spans="5:5" x14ac:dyDescent="0.2">
      <c r="E719" s="78"/>
    </row>
    <row r="720" spans="5:5" x14ac:dyDescent="0.2">
      <c r="E720" s="78"/>
    </row>
    <row r="721" spans="5:5" x14ac:dyDescent="0.2">
      <c r="E721" s="78"/>
    </row>
    <row r="722" spans="5:5" x14ac:dyDescent="0.2">
      <c r="E722" s="78"/>
    </row>
    <row r="723" spans="5:5" x14ac:dyDescent="0.2">
      <c r="E723" s="78"/>
    </row>
    <row r="724" spans="5:5" x14ac:dyDescent="0.2">
      <c r="E724" s="78"/>
    </row>
    <row r="725" spans="5:5" x14ac:dyDescent="0.2">
      <c r="E725" s="78"/>
    </row>
    <row r="726" spans="5:5" x14ac:dyDescent="0.2">
      <c r="E726" s="78"/>
    </row>
    <row r="727" spans="5:5" x14ac:dyDescent="0.2">
      <c r="E727" s="78"/>
    </row>
    <row r="728" spans="5:5" x14ac:dyDescent="0.2">
      <c r="E728" s="78"/>
    </row>
    <row r="729" spans="5:5" x14ac:dyDescent="0.2">
      <c r="E729" s="78"/>
    </row>
    <row r="730" spans="5:5" x14ac:dyDescent="0.2">
      <c r="E730" s="78"/>
    </row>
    <row r="731" spans="5:5" x14ac:dyDescent="0.2">
      <c r="E731" s="78"/>
    </row>
    <row r="732" spans="5:5" x14ac:dyDescent="0.2">
      <c r="E732" s="78"/>
    </row>
    <row r="733" spans="5:5" x14ac:dyDescent="0.2">
      <c r="E733" s="78"/>
    </row>
    <row r="734" spans="5:5" x14ac:dyDescent="0.2">
      <c r="E734" s="78"/>
    </row>
    <row r="735" spans="5:5" x14ac:dyDescent="0.2">
      <c r="E735" s="78"/>
    </row>
    <row r="736" spans="5:5" x14ac:dyDescent="0.2">
      <c r="E736" s="78"/>
    </row>
    <row r="737" spans="5:5" x14ac:dyDescent="0.2">
      <c r="E737" s="78"/>
    </row>
    <row r="738" spans="5:5" x14ac:dyDescent="0.2">
      <c r="E738" s="78"/>
    </row>
    <row r="739" spans="5:5" x14ac:dyDescent="0.2">
      <c r="E739" s="78"/>
    </row>
    <row r="740" spans="5:5" x14ac:dyDescent="0.2">
      <c r="E740" s="78"/>
    </row>
    <row r="741" spans="5:5" x14ac:dyDescent="0.2">
      <c r="E741" s="78"/>
    </row>
    <row r="742" spans="5:5" x14ac:dyDescent="0.2">
      <c r="E742" s="78"/>
    </row>
    <row r="743" spans="5:5" x14ac:dyDescent="0.2">
      <c r="E743" s="78"/>
    </row>
    <row r="744" spans="5:5" x14ac:dyDescent="0.2">
      <c r="E744" s="78"/>
    </row>
    <row r="745" spans="5:5" x14ac:dyDescent="0.2">
      <c r="E745" s="78"/>
    </row>
    <row r="746" spans="5:5" x14ac:dyDescent="0.2">
      <c r="E746" s="78"/>
    </row>
    <row r="747" spans="5:5" x14ac:dyDescent="0.2">
      <c r="E747" s="78"/>
    </row>
    <row r="748" spans="5:5" x14ac:dyDescent="0.2">
      <c r="E748" s="78"/>
    </row>
    <row r="749" spans="5:5" x14ac:dyDescent="0.2">
      <c r="E749" s="78"/>
    </row>
    <row r="750" spans="5:5" x14ac:dyDescent="0.2">
      <c r="E750" s="78"/>
    </row>
    <row r="751" spans="5:5" x14ac:dyDescent="0.2">
      <c r="E751" s="78"/>
    </row>
    <row r="752" spans="5:5" x14ac:dyDescent="0.2">
      <c r="E752" s="78"/>
    </row>
    <row r="753" spans="5:5" x14ac:dyDescent="0.2">
      <c r="E753" s="78"/>
    </row>
    <row r="754" spans="5:5" x14ac:dyDescent="0.2">
      <c r="E754" s="78"/>
    </row>
    <row r="755" spans="5:5" x14ac:dyDescent="0.2">
      <c r="E755" s="78"/>
    </row>
    <row r="756" spans="5:5" x14ac:dyDescent="0.2">
      <c r="E756" s="78"/>
    </row>
    <row r="757" spans="5:5" x14ac:dyDescent="0.2">
      <c r="E757" s="78"/>
    </row>
    <row r="758" spans="5:5" x14ac:dyDescent="0.2">
      <c r="E758" s="78"/>
    </row>
    <row r="759" spans="5:5" x14ac:dyDescent="0.2">
      <c r="E759" s="78"/>
    </row>
    <row r="760" spans="5:5" x14ac:dyDescent="0.2">
      <c r="E760" s="78"/>
    </row>
    <row r="761" spans="5:5" x14ac:dyDescent="0.2">
      <c r="E761" s="78"/>
    </row>
    <row r="762" spans="5:5" x14ac:dyDescent="0.2">
      <c r="E762" s="78"/>
    </row>
    <row r="763" spans="5:5" x14ac:dyDescent="0.2">
      <c r="E763" s="78"/>
    </row>
    <row r="764" spans="5:5" x14ac:dyDescent="0.2">
      <c r="E764" s="78"/>
    </row>
    <row r="765" spans="5:5" x14ac:dyDescent="0.2">
      <c r="E765" s="78"/>
    </row>
    <row r="766" spans="5:5" x14ac:dyDescent="0.2">
      <c r="E766" s="78"/>
    </row>
    <row r="767" spans="5:5" x14ac:dyDescent="0.2">
      <c r="E767" s="78"/>
    </row>
    <row r="768" spans="5:5" x14ac:dyDescent="0.2">
      <c r="E768" s="78"/>
    </row>
    <row r="769" spans="5:5" x14ac:dyDescent="0.2">
      <c r="E769" s="78"/>
    </row>
    <row r="770" spans="5:5" x14ac:dyDescent="0.2">
      <c r="E770" s="78"/>
    </row>
    <row r="771" spans="5:5" x14ac:dyDescent="0.2">
      <c r="E771" s="78"/>
    </row>
    <row r="772" spans="5:5" x14ac:dyDescent="0.2">
      <c r="E772" s="78"/>
    </row>
    <row r="773" spans="5:5" x14ac:dyDescent="0.2">
      <c r="E773" s="78"/>
    </row>
    <row r="774" spans="5:5" x14ac:dyDescent="0.2">
      <c r="E774" s="78"/>
    </row>
    <row r="775" spans="5:5" x14ac:dyDescent="0.2">
      <c r="E775" s="78"/>
    </row>
    <row r="776" spans="5:5" x14ac:dyDescent="0.2">
      <c r="E776" s="78"/>
    </row>
    <row r="777" spans="5:5" x14ac:dyDescent="0.2">
      <c r="E777" s="78"/>
    </row>
    <row r="778" spans="5:5" x14ac:dyDescent="0.2">
      <c r="E778" s="78"/>
    </row>
    <row r="779" spans="5:5" x14ac:dyDescent="0.2">
      <c r="E779" s="78"/>
    </row>
    <row r="780" spans="5:5" x14ac:dyDescent="0.2">
      <c r="E780" s="78"/>
    </row>
    <row r="781" spans="5:5" x14ac:dyDescent="0.2">
      <c r="E781" s="78"/>
    </row>
    <row r="782" spans="5:5" x14ac:dyDescent="0.2">
      <c r="E782" s="78"/>
    </row>
    <row r="783" spans="5:5" x14ac:dyDescent="0.2">
      <c r="E783" s="78"/>
    </row>
    <row r="784" spans="5:5" x14ac:dyDescent="0.2">
      <c r="E784" s="78"/>
    </row>
    <row r="785" spans="5:5" x14ac:dyDescent="0.2">
      <c r="E785" s="78"/>
    </row>
    <row r="786" spans="5:5" x14ac:dyDescent="0.2">
      <c r="E786" s="78"/>
    </row>
    <row r="787" spans="5:5" x14ac:dyDescent="0.2">
      <c r="E787" s="78"/>
    </row>
    <row r="788" spans="5:5" x14ac:dyDescent="0.2">
      <c r="E788" s="78"/>
    </row>
    <row r="789" spans="5:5" x14ac:dyDescent="0.2">
      <c r="E789" s="78"/>
    </row>
    <row r="790" spans="5:5" x14ac:dyDescent="0.2">
      <c r="E790" s="78"/>
    </row>
    <row r="791" spans="5:5" x14ac:dyDescent="0.2">
      <c r="E791" s="78"/>
    </row>
    <row r="792" spans="5:5" x14ac:dyDescent="0.2">
      <c r="E792" s="78"/>
    </row>
    <row r="793" spans="5:5" x14ac:dyDescent="0.2">
      <c r="E793" s="78"/>
    </row>
    <row r="794" spans="5:5" x14ac:dyDescent="0.2">
      <c r="E794" s="78"/>
    </row>
    <row r="795" spans="5:5" x14ac:dyDescent="0.2">
      <c r="E795" s="78"/>
    </row>
    <row r="796" spans="5:5" x14ac:dyDescent="0.2">
      <c r="E796" s="78"/>
    </row>
    <row r="797" spans="5:5" x14ac:dyDescent="0.2">
      <c r="E797" s="78"/>
    </row>
    <row r="798" spans="5:5" x14ac:dyDescent="0.2">
      <c r="E798" s="78"/>
    </row>
    <row r="799" spans="5:5" x14ac:dyDescent="0.2">
      <c r="E799" s="78"/>
    </row>
    <row r="800" spans="5:5" x14ac:dyDescent="0.2">
      <c r="E800" s="78"/>
    </row>
    <row r="801" spans="5:5" x14ac:dyDescent="0.2">
      <c r="E801" s="78"/>
    </row>
    <row r="802" spans="5:5" x14ac:dyDescent="0.2">
      <c r="E802" s="78"/>
    </row>
    <row r="803" spans="5:5" x14ac:dyDescent="0.2">
      <c r="E803" s="78"/>
    </row>
    <row r="804" spans="5:5" x14ac:dyDescent="0.2">
      <c r="E804" s="78"/>
    </row>
    <row r="805" spans="5:5" x14ac:dyDescent="0.2">
      <c r="E805" s="78"/>
    </row>
    <row r="806" spans="5:5" x14ac:dyDescent="0.2">
      <c r="E806" s="78"/>
    </row>
    <row r="807" spans="5:5" x14ac:dyDescent="0.2">
      <c r="E807" s="78"/>
    </row>
    <row r="808" spans="5:5" x14ac:dyDescent="0.2">
      <c r="E808" s="78"/>
    </row>
    <row r="809" spans="5:5" x14ac:dyDescent="0.2">
      <c r="E809" s="78"/>
    </row>
    <row r="810" spans="5:5" x14ac:dyDescent="0.2">
      <c r="E810" s="78"/>
    </row>
    <row r="811" spans="5:5" x14ac:dyDescent="0.2">
      <c r="E811" s="78"/>
    </row>
    <row r="812" spans="5:5" x14ac:dyDescent="0.2">
      <c r="E812" s="78"/>
    </row>
    <row r="813" spans="5:5" x14ac:dyDescent="0.2">
      <c r="E813" s="78"/>
    </row>
    <row r="814" spans="5:5" x14ac:dyDescent="0.2">
      <c r="E814" s="78"/>
    </row>
    <row r="815" spans="5:5" x14ac:dyDescent="0.2">
      <c r="E815" s="78"/>
    </row>
    <row r="816" spans="5:5" x14ac:dyDescent="0.2">
      <c r="E816" s="78"/>
    </row>
    <row r="817" spans="5:5" x14ac:dyDescent="0.2">
      <c r="E817" s="78"/>
    </row>
    <row r="818" spans="5:5" x14ac:dyDescent="0.2">
      <c r="E818" s="78"/>
    </row>
    <row r="819" spans="5:5" x14ac:dyDescent="0.2">
      <c r="E819" s="78"/>
    </row>
    <row r="820" spans="5:5" x14ac:dyDescent="0.2">
      <c r="E820" s="78"/>
    </row>
    <row r="821" spans="5:5" x14ac:dyDescent="0.2">
      <c r="E821" s="78"/>
    </row>
    <row r="822" spans="5:5" x14ac:dyDescent="0.2">
      <c r="E822" s="78"/>
    </row>
    <row r="823" spans="5:5" x14ac:dyDescent="0.2">
      <c r="E823" s="78"/>
    </row>
    <row r="824" spans="5:5" x14ac:dyDescent="0.2">
      <c r="E824" s="78"/>
    </row>
    <row r="825" spans="5:5" x14ac:dyDescent="0.2">
      <c r="E825" s="78"/>
    </row>
    <row r="826" spans="5:5" x14ac:dyDescent="0.2">
      <c r="E826" s="78"/>
    </row>
    <row r="827" spans="5:5" x14ac:dyDescent="0.2">
      <c r="E827" s="78"/>
    </row>
    <row r="828" spans="5:5" x14ac:dyDescent="0.2">
      <c r="E828" s="78"/>
    </row>
    <row r="829" spans="5:5" x14ac:dyDescent="0.2">
      <c r="E829" s="78"/>
    </row>
    <row r="830" spans="5:5" x14ac:dyDescent="0.2">
      <c r="E830" s="78"/>
    </row>
    <row r="831" spans="5:5" x14ac:dyDescent="0.2">
      <c r="E831" s="78"/>
    </row>
    <row r="832" spans="5:5" x14ac:dyDescent="0.2">
      <c r="E832" s="78"/>
    </row>
    <row r="833" spans="5:5" x14ac:dyDescent="0.2">
      <c r="E833" s="78"/>
    </row>
    <row r="834" spans="5:5" x14ac:dyDescent="0.2">
      <c r="E834" s="78"/>
    </row>
    <row r="835" spans="5:5" x14ac:dyDescent="0.2">
      <c r="E835" s="78"/>
    </row>
    <row r="836" spans="5:5" x14ac:dyDescent="0.2">
      <c r="E836" s="78"/>
    </row>
    <row r="837" spans="5:5" x14ac:dyDescent="0.2">
      <c r="E837" s="78"/>
    </row>
    <row r="838" spans="5:5" x14ac:dyDescent="0.2">
      <c r="E838" s="78"/>
    </row>
    <row r="839" spans="5:5" x14ac:dyDescent="0.2">
      <c r="E839" s="78"/>
    </row>
    <row r="840" spans="5:5" x14ac:dyDescent="0.2">
      <c r="E840" s="78"/>
    </row>
    <row r="841" spans="5:5" x14ac:dyDescent="0.2">
      <c r="E841" s="78"/>
    </row>
    <row r="842" spans="5:5" x14ac:dyDescent="0.2">
      <c r="E842" s="78"/>
    </row>
    <row r="843" spans="5:5" x14ac:dyDescent="0.2">
      <c r="E843" s="78"/>
    </row>
    <row r="844" spans="5:5" x14ac:dyDescent="0.2">
      <c r="E844" s="78"/>
    </row>
    <row r="845" spans="5:5" x14ac:dyDescent="0.2">
      <c r="E845" s="78"/>
    </row>
    <row r="846" spans="5:5" x14ac:dyDescent="0.2">
      <c r="E846" s="78"/>
    </row>
    <row r="847" spans="5:5" x14ac:dyDescent="0.2">
      <c r="E847" s="78"/>
    </row>
    <row r="848" spans="5:5" x14ac:dyDescent="0.2">
      <c r="E848" s="78"/>
    </row>
    <row r="849" spans="5:5" x14ac:dyDescent="0.2">
      <c r="E849" s="78"/>
    </row>
    <row r="850" spans="5:5" x14ac:dyDescent="0.2">
      <c r="E850" s="78"/>
    </row>
    <row r="851" spans="5:5" x14ac:dyDescent="0.2">
      <c r="E851" s="78"/>
    </row>
    <row r="852" spans="5:5" x14ac:dyDescent="0.2">
      <c r="E852" s="78"/>
    </row>
    <row r="853" spans="5:5" x14ac:dyDescent="0.2">
      <c r="E853" s="78"/>
    </row>
    <row r="854" spans="5:5" x14ac:dyDescent="0.2">
      <c r="E854" s="78"/>
    </row>
    <row r="855" spans="5:5" x14ac:dyDescent="0.2">
      <c r="E855" s="78"/>
    </row>
    <row r="856" spans="5:5" x14ac:dyDescent="0.2">
      <c r="E856" s="78"/>
    </row>
    <row r="857" spans="5:5" x14ac:dyDescent="0.2">
      <c r="E857" s="78"/>
    </row>
    <row r="858" spans="5:5" x14ac:dyDescent="0.2">
      <c r="E858" s="78"/>
    </row>
    <row r="859" spans="5:5" x14ac:dyDescent="0.2">
      <c r="E859" s="78"/>
    </row>
    <row r="860" spans="5:5" x14ac:dyDescent="0.2">
      <c r="E860" s="78"/>
    </row>
    <row r="861" spans="5:5" x14ac:dyDescent="0.2">
      <c r="E861" s="78"/>
    </row>
    <row r="862" spans="5:5" x14ac:dyDescent="0.2">
      <c r="E862" s="78"/>
    </row>
    <row r="863" spans="5:5" x14ac:dyDescent="0.2">
      <c r="E863" s="78"/>
    </row>
    <row r="864" spans="5:5" x14ac:dyDescent="0.2">
      <c r="E864" s="78"/>
    </row>
    <row r="865" spans="5:5" x14ac:dyDescent="0.2">
      <c r="E865" s="78"/>
    </row>
    <row r="866" spans="5:5" x14ac:dyDescent="0.2">
      <c r="E866" s="78"/>
    </row>
    <row r="867" spans="5:5" x14ac:dyDescent="0.2">
      <c r="E867" s="78"/>
    </row>
    <row r="868" spans="5:5" x14ac:dyDescent="0.2">
      <c r="E868" s="78"/>
    </row>
    <row r="869" spans="5:5" x14ac:dyDescent="0.2">
      <c r="E869" s="78"/>
    </row>
    <row r="870" spans="5:5" x14ac:dyDescent="0.2">
      <c r="E870" s="78"/>
    </row>
    <row r="871" spans="5:5" x14ac:dyDescent="0.2">
      <c r="E871" s="78"/>
    </row>
    <row r="872" spans="5:5" x14ac:dyDescent="0.2">
      <c r="E872" s="78"/>
    </row>
    <row r="873" spans="5:5" x14ac:dyDescent="0.2">
      <c r="E873" s="78"/>
    </row>
    <row r="874" spans="5:5" x14ac:dyDescent="0.2">
      <c r="E874" s="78"/>
    </row>
    <row r="875" spans="5:5" x14ac:dyDescent="0.2">
      <c r="E875" s="78"/>
    </row>
    <row r="876" spans="5:5" x14ac:dyDescent="0.2">
      <c r="E876" s="78"/>
    </row>
    <row r="877" spans="5:5" x14ac:dyDescent="0.2">
      <c r="E877" s="78"/>
    </row>
    <row r="878" spans="5:5" x14ac:dyDescent="0.2">
      <c r="E878" s="78"/>
    </row>
    <row r="879" spans="5:5" x14ac:dyDescent="0.2">
      <c r="E879" s="78"/>
    </row>
    <row r="880" spans="5:5" x14ac:dyDescent="0.2">
      <c r="E880" s="78"/>
    </row>
    <row r="881" spans="5:5" x14ac:dyDescent="0.2">
      <c r="E881" s="78"/>
    </row>
    <row r="882" spans="5:5" x14ac:dyDescent="0.2">
      <c r="E882" s="78"/>
    </row>
    <row r="883" spans="5:5" x14ac:dyDescent="0.2">
      <c r="E883" s="78"/>
    </row>
    <row r="884" spans="5:5" x14ac:dyDescent="0.2">
      <c r="E884" s="78"/>
    </row>
    <row r="885" spans="5:5" x14ac:dyDescent="0.2">
      <c r="E885" s="78"/>
    </row>
    <row r="886" spans="5:5" x14ac:dyDescent="0.2">
      <c r="E886" s="78"/>
    </row>
    <row r="887" spans="5:5" x14ac:dyDescent="0.2">
      <c r="E887" s="78"/>
    </row>
    <row r="888" spans="5:5" x14ac:dyDescent="0.2">
      <c r="E888" s="78"/>
    </row>
    <row r="889" spans="5:5" x14ac:dyDescent="0.2">
      <c r="E889" s="78"/>
    </row>
    <row r="890" spans="5:5" x14ac:dyDescent="0.2">
      <c r="E890" s="78"/>
    </row>
    <row r="891" spans="5:5" x14ac:dyDescent="0.2">
      <c r="E891" s="78"/>
    </row>
    <row r="892" spans="5:5" x14ac:dyDescent="0.2">
      <c r="E892" s="78"/>
    </row>
    <row r="893" spans="5:5" x14ac:dyDescent="0.2">
      <c r="E893" s="78"/>
    </row>
    <row r="894" spans="5:5" x14ac:dyDescent="0.2">
      <c r="E894" s="78"/>
    </row>
    <row r="895" spans="5:5" x14ac:dyDescent="0.2">
      <c r="E895" s="78"/>
    </row>
    <row r="896" spans="5:5" x14ac:dyDescent="0.2">
      <c r="E896" s="78"/>
    </row>
    <row r="897" spans="5:5" x14ac:dyDescent="0.2">
      <c r="E897" s="78"/>
    </row>
    <row r="898" spans="5:5" x14ac:dyDescent="0.2">
      <c r="E898" s="78"/>
    </row>
    <row r="899" spans="5:5" x14ac:dyDescent="0.2">
      <c r="E899" s="78"/>
    </row>
    <row r="900" spans="5:5" x14ac:dyDescent="0.2">
      <c r="E900" s="78"/>
    </row>
    <row r="901" spans="5:5" x14ac:dyDescent="0.2">
      <c r="E901" s="78"/>
    </row>
    <row r="902" spans="5:5" x14ac:dyDescent="0.2">
      <c r="E902" s="78"/>
    </row>
    <row r="903" spans="5:5" x14ac:dyDescent="0.2">
      <c r="E903" s="78"/>
    </row>
    <row r="904" spans="5:5" x14ac:dyDescent="0.2">
      <c r="E904" s="78"/>
    </row>
    <row r="905" spans="5:5" x14ac:dyDescent="0.2">
      <c r="E905" s="78"/>
    </row>
    <row r="906" spans="5:5" x14ac:dyDescent="0.2">
      <c r="E906" s="78"/>
    </row>
    <row r="907" spans="5:5" x14ac:dyDescent="0.2">
      <c r="E907" s="78"/>
    </row>
    <row r="908" spans="5:5" x14ac:dyDescent="0.2">
      <c r="E908" s="78"/>
    </row>
    <row r="909" spans="5:5" x14ac:dyDescent="0.2">
      <c r="E909" s="78"/>
    </row>
    <row r="910" spans="5:5" x14ac:dyDescent="0.2">
      <c r="E910" s="78"/>
    </row>
    <row r="911" spans="5:5" x14ac:dyDescent="0.2">
      <c r="E911" s="78"/>
    </row>
    <row r="912" spans="5:5" x14ac:dyDescent="0.2">
      <c r="E912" s="78"/>
    </row>
    <row r="913" spans="5:5" x14ac:dyDescent="0.2">
      <c r="E913" s="78"/>
    </row>
    <row r="914" spans="5:5" x14ac:dyDescent="0.2">
      <c r="E914" s="78"/>
    </row>
    <row r="915" spans="5:5" x14ac:dyDescent="0.2">
      <c r="E915" s="78"/>
    </row>
    <row r="916" spans="5:5" x14ac:dyDescent="0.2">
      <c r="E916" s="78"/>
    </row>
    <row r="917" spans="5:5" x14ac:dyDescent="0.2">
      <c r="E917" s="78"/>
    </row>
    <row r="918" spans="5:5" x14ac:dyDescent="0.2">
      <c r="E918" s="78"/>
    </row>
    <row r="919" spans="5:5" x14ac:dyDescent="0.2">
      <c r="E919" s="78"/>
    </row>
    <row r="920" spans="5:5" x14ac:dyDescent="0.2">
      <c r="E920" s="78"/>
    </row>
    <row r="921" spans="5:5" x14ac:dyDescent="0.2">
      <c r="E921" s="78"/>
    </row>
    <row r="922" spans="5:5" x14ac:dyDescent="0.2">
      <c r="E922" s="78"/>
    </row>
    <row r="923" spans="5:5" x14ac:dyDescent="0.2">
      <c r="E923" s="78"/>
    </row>
    <row r="924" spans="5:5" x14ac:dyDescent="0.2">
      <c r="E924" s="78"/>
    </row>
    <row r="925" spans="5:5" x14ac:dyDescent="0.2">
      <c r="E925" s="78"/>
    </row>
    <row r="926" spans="5:5" x14ac:dyDescent="0.2">
      <c r="E926" s="78"/>
    </row>
    <row r="927" spans="5:5" x14ac:dyDescent="0.2">
      <c r="E927" s="78"/>
    </row>
    <row r="928" spans="5:5" x14ac:dyDescent="0.2">
      <c r="E928" s="78"/>
    </row>
    <row r="929" spans="5:5" x14ac:dyDescent="0.2">
      <c r="E929" s="78"/>
    </row>
    <row r="930" spans="5:5" x14ac:dyDescent="0.2">
      <c r="E930" s="78"/>
    </row>
    <row r="931" spans="5:5" x14ac:dyDescent="0.2">
      <c r="E931" s="78"/>
    </row>
    <row r="932" spans="5:5" x14ac:dyDescent="0.2">
      <c r="E932" s="78"/>
    </row>
    <row r="933" spans="5:5" x14ac:dyDescent="0.2">
      <c r="E933" s="78"/>
    </row>
    <row r="934" spans="5:5" x14ac:dyDescent="0.2">
      <c r="E934" s="78"/>
    </row>
    <row r="935" spans="5:5" x14ac:dyDescent="0.2">
      <c r="E935" s="78"/>
    </row>
    <row r="936" spans="5:5" x14ac:dyDescent="0.2">
      <c r="E936" s="78"/>
    </row>
    <row r="937" spans="5:5" x14ac:dyDescent="0.2">
      <c r="E937" s="78"/>
    </row>
    <row r="938" spans="5:5" x14ac:dyDescent="0.2">
      <c r="E938" s="78"/>
    </row>
    <row r="939" spans="5:5" x14ac:dyDescent="0.2">
      <c r="E939" s="78"/>
    </row>
    <row r="940" spans="5:5" x14ac:dyDescent="0.2">
      <c r="E940" s="78"/>
    </row>
    <row r="941" spans="5:5" x14ac:dyDescent="0.2">
      <c r="E941" s="78"/>
    </row>
    <row r="942" spans="5:5" x14ac:dyDescent="0.2">
      <c r="E942" s="78"/>
    </row>
    <row r="943" spans="5:5" x14ac:dyDescent="0.2">
      <c r="E943" s="78"/>
    </row>
    <row r="944" spans="5:5" x14ac:dyDescent="0.2">
      <c r="E944" s="78"/>
    </row>
    <row r="945" spans="5:5" x14ac:dyDescent="0.2">
      <c r="E945" s="78"/>
    </row>
    <row r="946" spans="5:5" x14ac:dyDescent="0.2">
      <c r="E946" s="78"/>
    </row>
    <row r="947" spans="5:5" x14ac:dyDescent="0.2">
      <c r="E947" s="78"/>
    </row>
    <row r="948" spans="5:5" x14ac:dyDescent="0.2">
      <c r="E948" s="78"/>
    </row>
    <row r="949" spans="5:5" x14ac:dyDescent="0.2">
      <c r="E949" s="78"/>
    </row>
    <row r="950" spans="5:5" x14ac:dyDescent="0.2">
      <c r="E950" s="78"/>
    </row>
    <row r="951" spans="5:5" x14ac:dyDescent="0.2">
      <c r="E951" s="78"/>
    </row>
    <row r="952" spans="5:5" x14ac:dyDescent="0.2">
      <c r="E952" s="78"/>
    </row>
    <row r="953" spans="5:5" x14ac:dyDescent="0.2">
      <c r="E953" s="78"/>
    </row>
    <row r="954" spans="5:5" x14ac:dyDescent="0.2">
      <c r="E954" s="78"/>
    </row>
    <row r="955" spans="5:5" x14ac:dyDescent="0.2">
      <c r="E955" s="78"/>
    </row>
    <row r="956" spans="5:5" x14ac:dyDescent="0.2">
      <c r="E956" s="78"/>
    </row>
    <row r="957" spans="5:5" x14ac:dyDescent="0.2">
      <c r="E957" s="78"/>
    </row>
    <row r="958" spans="5:5" x14ac:dyDescent="0.2">
      <c r="E958" s="78"/>
    </row>
    <row r="959" spans="5:5" x14ac:dyDescent="0.2">
      <c r="E959" s="78"/>
    </row>
    <row r="960" spans="5:5" x14ac:dyDescent="0.2">
      <c r="E960" s="78"/>
    </row>
    <row r="961" spans="5:5" x14ac:dyDescent="0.2">
      <c r="E961" s="78"/>
    </row>
    <row r="962" spans="5:5" x14ac:dyDescent="0.2">
      <c r="E962" s="78"/>
    </row>
    <row r="963" spans="5:5" x14ac:dyDescent="0.2">
      <c r="E963" s="78"/>
    </row>
    <row r="964" spans="5:5" x14ac:dyDescent="0.2">
      <c r="E964" s="78"/>
    </row>
    <row r="965" spans="5:5" x14ac:dyDescent="0.2">
      <c r="E965" s="78"/>
    </row>
    <row r="966" spans="5:5" x14ac:dyDescent="0.2">
      <c r="E966" s="78"/>
    </row>
    <row r="967" spans="5:5" x14ac:dyDescent="0.2">
      <c r="E967" s="78"/>
    </row>
    <row r="968" spans="5:5" x14ac:dyDescent="0.2">
      <c r="E968" s="78"/>
    </row>
    <row r="969" spans="5:5" x14ac:dyDescent="0.2">
      <c r="E969" s="78"/>
    </row>
    <row r="970" spans="5:5" x14ac:dyDescent="0.2">
      <c r="E970" s="78"/>
    </row>
    <row r="971" spans="5:5" x14ac:dyDescent="0.2">
      <c r="E971" s="78"/>
    </row>
    <row r="972" spans="5:5" x14ac:dyDescent="0.2">
      <c r="E972" s="78"/>
    </row>
    <row r="973" spans="5:5" x14ac:dyDescent="0.2">
      <c r="E973" s="78"/>
    </row>
    <row r="974" spans="5:5" x14ac:dyDescent="0.2">
      <c r="E974" s="78"/>
    </row>
    <row r="975" spans="5:5" x14ac:dyDescent="0.2">
      <c r="E975" s="78"/>
    </row>
    <row r="976" spans="5:5" x14ac:dyDescent="0.2">
      <c r="E976" s="78"/>
    </row>
    <row r="977" spans="5:5" x14ac:dyDescent="0.2">
      <c r="E977" s="78"/>
    </row>
    <row r="978" spans="5:5" x14ac:dyDescent="0.2">
      <c r="E978" s="78"/>
    </row>
    <row r="979" spans="5:5" x14ac:dyDescent="0.2">
      <c r="E979" s="78"/>
    </row>
    <row r="980" spans="5:5" x14ac:dyDescent="0.2">
      <c r="E980" s="78"/>
    </row>
    <row r="981" spans="5:5" x14ac:dyDescent="0.2">
      <c r="E981" s="78"/>
    </row>
    <row r="982" spans="5:5" x14ac:dyDescent="0.2">
      <c r="E982" s="78"/>
    </row>
    <row r="983" spans="5:5" x14ac:dyDescent="0.2">
      <c r="E983" s="78"/>
    </row>
    <row r="984" spans="5:5" x14ac:dyDescent="0.2">
      <c r="E984" s="78"/>
    </row>
    <row r="985" spans="5:5" x14ac:dyDescent="0.2">
      <c r="E985" s="78"/>
    </row>
    <row r="986" spans="5:5" x14ac:dyDescent="0.2">
      <c r="E986" s="78"/>
    </row>
    <row r="987" spans="5:5" x14ac:dyDescent="0.2">
      <c r="E987" s="78"/>
    </row>
    <row r="988" spans="5:5" x14ac:dyDescent="0.2">
      <c r="E988" s="78"/>
    </row>
    <row r="989" spans="5:5" x14ac:dyDescent="0.2">
      <c r="E989" s="78"/>
    </row>
    <row r="990" spans="5:5" x14ac:dyDescent="0.2">
      <c r="E990" s="78"/>
    </row>
    <row r="991" spans="5:5" x14ac:dyDescent="0.2">
      <c r="E991" s="78"/>
    </row>
    <row r="992" spans="5:5" x14ac:dyDescent="0.2">
      <c r="E992" s="78"/>
    </row>
    <row r="993" spans="5:5" x14ac:dyDescent="0.2">
      <c r="E993" s="78"/>
    </row>
    <row r="994" spans="5:5" x14ac:dyDescent="0.2">
      <c r="E994" s="78"/>
    </row>
    <row r="995" spans="5:5" x14ac:dyDescent="0.2">
      <c r="E995" s="78"/>
    </row>
    <row r="996" spans="5:5" x14ac:dyDescent="0.2">
      <c r="E996" s="78"/>
    </row>
    <row r="997" spans="5:5" x14ac:dyDescent="0.2">
      <c r="E997" s="78"/>
    </row>
    <row r="998" spans="5:5" x14ac:dyDescent="0.2">
      <c r="E998" s="78"/>
    </row>
    <row r="999" spans="5:5" x14ac:dyDescent="0.2">
      <c r="E999" s="78"/>
    </row>
    <row r="1000" spans="5:5" x14ac:dyDescent="0.2">
      <c r="E1000" s="78"/>
    </row>
    <row r="1001" spans="5:5" x14ac:dyDescent="0.2">
      <c r="E1001" s="78"/>
    </row>
    <row r="1002" spans="5:5" x14ac:dyDescent="0.2">
      <c r="E1002" s="78"/>
    </row>
    <row r="1003" spans="5:5" x14ac:dyDescent="0.2">
      <c r="E1003" s="78"/>
    </row>
    <row r="1004" spans="5:5" x14ac:dyDescent="0.2">
      <c r="E1004" s="78"/>
    </row>
    <row r="1005" spans="5:5" x14ac:dyDescent="0.2">
      <c r="E1005" s="78"/>
    </row>
    <row r="1006" spans="5:5" x14ac:dyDescent="0.2">
      <c r="E1006" s="78"/>
    </row>
    <row r="1007" spans="5:5" x14ac:dyDescent="0.2">
      <c r="E1007" s="78"/>
    </row>
    <row r="1008" spans="5:5" x14ac:dyDescent="0.2">
      <c r="E1008" s="78"/>
    </row>
    <row r="1009" spans="5:5" x14ac:dyDescent="0.2">
      <c r="E1009" s="78"/>
    </row>
    <row r="1010" spans="5:5" x14ac:dyDescent="0.2">
      <c r="E1010" s="78"/>
    </row>
    <row r="1011" spans="5:5" x14ac:dyDescent="0.2">
      <c r="E1011" s="78"/>
    </row>
    <row r="1012" spans="5:5" x14ac:dyDescent="0.2">
      <c r="E1012" s="78"/>
    </row>
    <row r="1013" spans="5:5" x14ac:dyDescent="0.2">
      <c r="E1013" s="78"/>
    </row>
    <row r="1014" spans="5:5" x14ac:dyDescent="0.2">
      <c r="E1014" s="78"/>
    </row>
    <row r="1015" spans="5:5" x14ac:dyDescent="0.2">
      <c r="E1015" s="78"/>
    </row>
    <row r="1016" spans="5:5" x14ac:dyDescent="0.2">
      <c r="E1016" s="78"/>
    </row>
    <row r="1017" spans="5:5" x14ac:dyDescent="0.2">
      <c r="E1017" s="78"/>
    </row>
    <row r="1018" spans="5:5" x14ac:dyDescent="0.2">
      <c r="E1018" s="78"/>
    </row>
    <row r="1019" spans="5:5" x14ac:dyDescent="0.2">
      <c r="E1019" s="78"/>
    </row>
    <row r="1020" spans="5:5" x14ac:dyDescent="0.2">
      <c r="E1020" s="78"/>
    </row>
    <row r="1021" spans="5:5" x14ac:dyDescent="0.2">
      <c r="E1021" s="78"/>
    </row>
    <row r="1022" spans="5:5" x14ac:dyDescent="0.2">
      <c r="E1022" s="78"/>
    </row>
    <row r="1023" spans="5:5" x14ac:dyDescent="0.2">
      <c r="E1023" s="78"/>
    </row>
    <row r="1024" spans="5:5" x14ac:dyDescent="0.2">
      <c r="E1024" s="78"/>
    </row>
    <row r="1025" spans="5:5" x14ac:dyDescent="0.2">
      <c r="E1025" s="78"/>
    </row>
    <row r="1026" spans="5:5" x14ac:dyDescent="0.2">
      <c r="E1026" s="78"/>
    </row>
    <row r="1027" spans="5:5" x14ac:dyDescent="0.2">
      <c r="E1027" s="78"/>
    </row>
    <row r="1028" spans="5:5" x14ac:dyDescent="0.2">
      <c r="E1028" s="78"/>
    </row>
    <row r="1029" spans="5:5" x14ac:dyDescent="0.2">
      <c r="E1029" s="78"/>
    </row>
    <row r="1030" spans="5:5" x14ac:dyDescent="0.2">
      <c r="E1030" s="78"/>
    </row>
    <row r="1031" spans="5:5" x14ac:dyDescent="0.2">
      <c r="E1031" s="78"/>
    </row>
    <row r="1032" spans="5:5" x14ac:dyDescent="0.2">
      <c r="E1032" s="78"/>
    </row>
    <row r="1033" spans="5:5" x14ac:dyDescent="0.2">
      <c r="E1033" s="78"/>
    </row>
    <row r="1034" spans="5:5" x14ac:dyDescent="0.2">
      <c r="E1034" s="78"/>
    </row>
    <row r="1035" spans="5:5" x14ac:dyDescent="0.2">
      <c r="E1035" s="78"/>
    </row>
    <row r="1036" spans="5:5" x14ac:dyDescent="0.2">
      <c r="E1036" s="78"/>
    </row>
    <row r="1037" spans="5:5" x14ac:dyDescent="0.2">
      <c r="E1037" s="78"/>
    </row>
    <row r="1038" spans="5:5" x14ac:dyDescent="0.2">
      <c r="E1038" s="78"/>
    </row>
    <row r="1039" spans="5:5" x14ac:dyDescent="0.2">
      <c r="E1039" s="78"/>
    </row>
    <row r="1040" spans="5:5" x14ac:dyDescent="0.2">
      <c r="E1040" s="78"/>
    </row>
    <row r="1041" spans="5:5" x14ac:dyDescent="0.2">
      <c r="E1041" s="78"/>
    </row>
    <row r="1042" spans="5:5" x14ac:dyDescent="0.2">
      <c r="E1042" s="78"/>
    </row>
    <row r="1043" spans="5:5" x14ac:dyDescent="0.2">
      <c r="E1043" s="78"/>
    </row>
    <row r="1044" spans="5:5" x14ac:dyDescent="0.2">
      <c r="E1044" s="78"/>
    </row>
    <row r="1045" spans="5:5" x14ac:dyDescent="0.2">
      <c r="E1045" s="78"/>
    </row>
    <row r="1046" spans="5:5" x14ac:dyDescent="0.2">
      <c r="E1046" s="78"/>
    </row>
    <row r="1047" spans="5:5" x14ac:dyDescent="0.2">
      <c r="E1047" s="78"/>
    </row>
    <row r="1048" spans="5:5" x14ac:dyDescent="0.2">
      <c r="E1048" s="78"/>
    </row>
    <row r="1049" spans="5:5" x14ac:dyDescent="0.2">
      <c r="E1049" s="78"/>
    </row>
    <row r="1050" spans="5:5" x14ac:dyDescent="0.2">
      <c r="E1050" s="78"/>
    </row>
    <row r="1051" spans="5:5" x14ac:dyDescent="0.2">
      <c r="E1051" s="78"/>
    </row>
    <row r="1052" spans="5:5" x14ac:dyDescent="0.2">
      <c r="E1052" s="78"/>
    </row>
    <row r="1053" spans="5:5" x14ac:dyDescent="0.2">
      <c r="E1053" s="78"/>
    </row>
    <row r="1054" spans="5:5" x14ac:dyDescent="0.2">
      <c r="E1054" s="78"/>
    </row>
    <row r="1055" spans="5:5" x14ac:dyDescent="0.2">
      <c r="E1055" s="78"/>
    </row>
    <row r="1056" spans="5:5" x14ac:dyDescent="0.2">
      <c r="E1056" s="78"/>
    </row>
    <row r="1057" spans="5:5" x14ac:dyDescent="0.2">
      <c r="E1057" s="78"/>
    </row>
    <row r="1058" spans="5:5" x14ac:dyDescent="0.2">
      <c r="E1058" s="78"/>
    </row>
    <row r="1059" spans="5:5" x14ac:dyDescent="0.2">
      <c r="E1059" s="78"/>
    </row>
    <row r="1060" spans="5:5" x14ac:dyDescent="0.2">
      <c r="E1060" s="78"/>
    </row>
    <row r="1061" spans="5:5" x14ac:dyDescent="0.2">
      <c r="E1061" s="78"/>
    </row>
    <row r="1062" spans="5:5" x14ac:dyDescent="0.2">
      <c r="E1062" s="78"/>
    </row>
    <row r="1063" spans="5:5" x14ac:dyDescent="0.2">
      <c r="E1063" s="78"/>
    </row>
    <row r="1064" spans="5:5" x14ac:dyDescent="0.2">
      <c r="E1064" s="78"/>
    </row>
    <row r="1065" spans="5:5" x14ac:dyDescent="0.2">
      <c r="E1065" s="78"/>
    </row>
    <row r="1066" spans="5:5" x14ac:dyDescent="0.2">
      <c r="E1066" s="78"/>
    </row>
    <row r="1067" spans="5:5" x14ac:dyDescent="0.2">
      <c r="E1067" s="78"/>
    </row>
    <row r="1068" spans="5:5" x14ac:dyDescent="0.2">
      <c r="E1068" s="78"/>
    </row>
    <row r="1069" spans="5:5" x14ac:dyDescent="0.2">
      <c r="E1069" s="78"/>
    </row>
    <row r="1070" spans="5:5" x14ac:dyDescent="0.2">
      <c r="E1070" s="78"/>
    </row>
    <row r="1071" spans="5:5" x14ac:dyDescent="0.2">
      <c r="E1071" s="78"/>
    </row>
    <row r="1072" spans="5:5" x14ac:dyDescent="0.2">
      <c r="E1072" s="78"/>
    </row>
    <row r="1073" spans="5:5" x14ac:dyDescent="0.2">
      <c r="E1073" s="78"/>
    </row>
    <row r="1074" spans="5:5" x14ac:dyDescent="0.2">
      <c r="E1074" s="78"/>
    </row>
    <row r="1075" spans="5:5" x14ac:dyDescent="0.2">
      <c r="E1075" s="78"/>
    </row>
    <row r="1076" spans="5:5" x14ac:dyDescent="0.2">
      <c r="E1076" s="78"/>
    </row>
    <row r="1077" spans="5:5" x14ac:dyDescent="0.2">
      <c r="E1077" s="78"/>
    </row>
    <row r="1078" spans="5:5" x14ac:dyDescent="0.2">
      <c r="E1078" s="78"/>
    </row>
    <row r="1079" spans="5:5" x14ac:dyDescent="0.2">
      <c r="E1079" s="78"/>
    </row>
    <row r="1080" spans="5:5" x14ac:dyDescent="0.2">
      <c r="E1080" s="78"/>
    </row>
    <row r="1081" spans="5:5" x14ac:dyDescent="0.2">
      <c r="E1081" s="78"/>
    </row>
    <row r="1082" spans="5:5" x14ac:dyDescent="0.2">
      <c r="E1082" s="78"/>
    </row>
    <row r="1083" spans="5:5" x14ac:dyDescent="0.2">
      <c r="E1083" s="78"/>
    </row>
    <row r="1084" spans="5:5" x14ac:dyDescent="0.2">
      <c r="E1084" s="78"/>
    </row>
    <row r="1085" spans="5:5" x14ac:dyDescent="0.2">
      <c r="E1085" s="78"/>
    </row>
    <row r="1086" spans="5:5" x14ac:dyDescent="0.2">
      <c r="E1086" s="78"/>
    </row>
    <row r="1087" spans="5:5" x14ac:dyDescent="0.2">
      <c r="E1087" s="78"/>
    </row>
    <row r="1088" spans="5:5" x14ac:dyDescent="0.2">
      <c r="E1088" s="78"/>
    </row>
    <row r="1089" spans="5:5" x14ac:dyDescent="0.2">
      <c r="E1089" s="78"/>
    </row>
    <row r="1090" spans="5:5" x14ac:dyDescent="0.2">
      <c r="E1090" s="78"/>
    </row>
    <row r="1091" spans="5:5" x14ac:dyDescent="0.2">
      <c r="E1091" s="78"/>
    </row>
    <row r="1092" spans="5:5" x14ac:dyDescent="0.2">
      <c r="E1092" s="78"/>
    </row>
    <row r="1093" spans="5:5" x14ac:dyDescent="0.2">
      <c r="E1093" s="78"/>
    </row>
    <row r="1094" spans="5:5" x14ac:dyDescent="0.2">
      <c r="E1094" s="78"/>
    </row>
    <row r="1095" spans="5:5" x14ac:dyDescent="0.2">
      <c r="E1095" s="78"/>
    </row>
    <row r="1096" spans="5:5" x14ac:dyDescent="0.2">
      <c r="E1096" s="78"/>
    </row>
    <row r="1097" spans="5:5" x14ac:dyDescent="0.2">
      <c r="E1097" s="78"/>
    </row>
    <row r="1098" spans="5:5" x14ac:dyDescent="0.2">
      <c r="E1098" s="78"/>
    </row>
    <row r="1099" spans="5:5" x14ac:dyDescent="0.2">
      <c r="E1099" s="78"/>
    </row>
    <row r="1100" spans="5:5" x14ac:dyDescent="0.2">
      <c r="E1100" s="78"/>
    </row>
    <row r="1101" spans="5:5" x14ac:dyDescent="0.2">
      <c r="E1101" s="78"/>
    </row>
    <row r="1102" spans="5:5" x14ac:dyDescent="0.2">
      <c r="E1102" s="78"/>
    </row>
    <row r="1103" spans="5:5" x14ac:dyDescent="0.2">
      <c r="E1103" s="78"/>
    </row>
    <row r="1104" spans="5:5" x14ac:dyDescent="0.2">
      <c r="E1104" s="78"/>
    </row>
    <row r="1105" spans="5:5" x14ac:dyDescent="0.2">
      <c r="E1105" s="78"/>
    </row>
    <row r="1106" spans="5:5" x14ac:dyDescent="0.2">
      <c r="E1106" s="78"/>
    </row>
    <row r="1107" spans="5:5" x14ac:dyDescent="0.2">
      <c r="E1107" s="78"/>
    </row>
    <row r="1108" spans="5:5" x14ac:dyDescent="0.2">
      <c r="E1108" s="78"/>
    </row>
    <row r="1109" spans="5:5" x14ac:dyDescent="0.2">
      <c r="E1109" s="78"/>
    </row>
    <row r="1110" spans="5:5" x14ac:dyDescent="0.2">
      <c r="E1110" s="78"/>
    </row>
    <row r="1111" spans="5:5" x14ac:dyDescent="0.2">
      <c r="E1111" s="78"/>
    </row>
    <row r="1112" spans="5:5" x14ac:dyDescent="0.2">
      <c r="E1112" s="78"/>
    </row>
    <row r="1113" spans="5:5" x14ac:dyDescent="0.2">
      <c r="E1113" s="78"/>
    </row>
    <row r="1114" spans="5:5" x14ac:dyDescent="0.2">
      <c r="E1114" s="78"/>
    </row>
    <row r="1115" spans="5:5" x14ac:dyDescent="0.2">
      <c r="E1115" s="78"/>
    </row>
    <row r="1116" spans="5:5" x14ac:dyDescent="0.2">
      <c r="E1116" s="78"/>
    </row>
    <row r="1117" spans="5:5" x14ac:dyDescent="0.2">
      <c r="E1117" s="78"/>
    </row>
    <row r="1118" spans="5:5" x14ac:dyDescent="0.2">
      <c r="E1118" s="78"/>
    </row>
    <row r="1119" spans="5:5" x14ac:dyDescent="0.2">
      <c r="E1119" s="78"/>
    </row>
    <row r="1120" spans="5:5" x14ac:dyDescent="0.2">
      <c r="E1120" s="78"/>
    </row>
    <row r="1121" spans="5:5" x14ac:dyDescent="0.2">
      <c r="E1121" s="78"/>
    </row>
    <row r="1122" spans="5:5" x14ac:dyDescent="0.2">
      <c r="E1122" s="78"/>
    </row>
    <row r="1123" spans="5:5" x14ac:dyDescent="0.2">
      <c r="E1123" s="78"/>
    </row>
    <row r="1124" spans="5:5" x14ac:dyDescent="0.2">
      <c r="E1124" s="78"/>
    </row>
    <row r="1125" spans="5:5" x14ac:dyDescent="0.2">
      <c r="E1125" s="78"/>
    </row>
    <row r="1126" spans="5:5" x14ac:dyDescent="0.2">
      <c r="E1126" s="78"/>
    </row>
    <row r="1127" spans="5:5" x14ac:dyDescent="0.2">
      <c r="E1127" s="78"/>
    </row>
    <row r="1128" spans="5:5" x14ac:dyDescent="0.2">
      <c r="E1128" s="78"/>
    </row>
    <row r="1129" spans="5:5" x14ac:dyDescent="0.2">
      <c r="E1129" s="78"/>
    </row>
    <row r="1130" spans="5:5" x14ac:dyDescent="0.2">
      <c r="E1130" s="78"/>
    </row>
    <row r="1131" spans="5:5" x14ac:dyDescent="0.2">
      <c r="E1131" s="78"/>
    </row>
    <row r="1132" spans="5:5" x14ac:dyDescent="0.2">
      <c r="E1132" s="78"/>
    </row>
    <row r="1133" spans="5:5" x14ac:dyDescent="0.2">
      <c r="E1133" s="78"/>
    </row>
    <row r="1134" spans="5:5" x14ac:dyDescent="0.2">
      <c r="E1134" s="78"/>
    </row>
    <row r="1135" spans="5:5" x14ac:dyDescent="0.2">
      <c r="E1135" s="78"/>
    </row>
    <row r="1136" spans="5:5" x14ac:dyDescent="0.2">
      <c r="E1136" s="78"/>
    </row>
    <row r="1137" spans="5:5" x14ac:dyDescent="0.2">
      <c r="E1137" s="78"/>
    </row>
    <row r="1138" spans="5:5" x14ac:dyDescent="0.2">
      <c r="E1138" s="78"/>
    </row>
    <row r="1139" spans="5:5" x14ac:dyDescent="0.2">
      <c r="E1139" s="78"/>
    </row>
    <row r="1140" spans="5:5" x14ac:dyDescent="0.2">
      <c r="E1140" s="78"/>
    </row>
    <row r="1141" spans="5:5" x14ac:dyDescent="0.2">
      <c r="E1141" s="78"/>
    </row>
    <row r="1142" spans="5:5" x14ac:dyDescent="0.2">
      <c r="E1142" s="78"/>
    </row>
    <row r="1143" spans="5:5" x14ac:dyDescent="0.2">
      <c r="E1143" s="78"/>
    </row>
    <row r="1144" spans="5:5" x14ac:dyDescent="0.2">
      <c r="E1144" s="78"/>
    </row>
    <row r="1145" spans="5:5" x14ac:dyDescent="0.2">
      <c r="E1145" s="78"/>
    </row>
    <row r="1146" spans="5:5" x14ac:dyDescent="0.2">
      <c r="E1146" s="78"/>
    </row>
    <row r="1147" spans="5:5" x14ac:dyDescent="0.2">
      <c r="E1147" s="78"/>
    </row>
    <row r="1148" spans="5:5" x14ac:dyDescent="0.2">
      <c r="E1148" s="78"/>
    </row>
    <row r="1149" spans="5:5" x14ac:dyDescent="0.2">
      <c r="E1149" s="78"/>
    </row>
    <row r="1150" spans="5:5" x14ac:dyDescent="0.2">
      <c r="E1150" s="78"/>
    </row>
    <row r="1151" spans="5:5" x14ac:dyDescent="0.2">
      <c r="E1151" s="78"/>
    </row>
    <row r="1152" spans="5:5" x14ac:dyDescent="0.2">
      <c r="E1152" s="78"/>
    </row>
    <row r="1153" spans="5:5" x14ac:dyDescent="0.2">
      <c r="E1153" s="78"/>
    </row>
    <row r="1154" spans="5:5" x14ac:dyDescent="0.2">
      <c r="E1154" s="78"/>
    </row>
    <row r="1155" spans="5:5" x14ac:dyDescent="0.2">
      <c r="E1155" s="78"/>
    </row>
    <row r="1156" spans="5:5" x14ac:dyDescent="0.2">
      <c r="E1156" s="78"/>
    </row>
    <row r="1157" spans="5:5" x14ac:dyDescent="0.2">
      <c r="E1157" s="78"/>
    </row>
    <row r="1158" spans="5:5" x14ac:dyDescent="0.2">
      <c r="E1158" s="78"/>
    </row>
    <row r="1159" spans="5:5" x14ac:dyDescent="0.2">
      <c r="E1159" s="78"/>
    </row>
    <row r="1160" spans="5:5" x14ac:dyDescent="0.2">
      <c r="E1160" s="78"/>
    </row>
    <row r="1161" spans="5:5" x14ac:dyDescent="0.2">
      <c r="E1161" s="78"/>
    </row>
    <row r="1162" spans="5:5" x14ac:dyDescent="0.2">
      <c r="E1162" s="78"/>
    </row>
    <row r="1163" spans="5:5" x14ac:dyDescent="0.2">
      <c r="E1163" s="78"/>
    </row>
    <row r="1164" spans="5:5" x14ac:dyDescent="0.2">
      <c r="E1164" s="78"/>
    </row>
    <row r="1165" spans="5:5" x14ac:dyDescent="0.2">
      <c r="E1165" s="78"/>
    </row>
    <row r="1166" spans="5:5" x14ac:dyDescent="0.2">
      <c r="E1166" s="78"/>
    </row>
    <row r="1167" spans="5:5" x14ac:dyDescent="0.2">
      <c r="E1167" s="78"/>
    </row>
    <row r="1168" spans="5:5" x14ac:dyDescent="0.2">
      <c r="E1168" s="78"/>
    </row>
    <row r="1169" spans="5:5" x14ac:dyDescent="0.2">
      <c r="E1169" s="78"/>
    </row>
    <row r="1170" spans="5:5" x14ac:dyDescent="0.2">
      <c r="E1170" s="78"/>
    </row>
    <row r="1171" spans="5:5" x14ac:dyDescent="0.2">
      <c r="E1171" s="78"/>
    </row>
    <row r="1172" spans="5:5" x14ac:dyDescent="0.2">
      <c r="E1172" s="78"/>
    </row>
    <row r="1173" spans="5:5" x14ac:dyDescent="0.2">
      <c r="E1173" s="78"/>
    </row>
    <row r="1174" spans="5:5" x14ac:dyDescent="0.2">
      <c r="E1174" s="78"/>
    </row>
    <row r="1175" spans="5:5" x14ac:dyDescent="0.2">
      <c r="E1175" s="78"/>
    </row>
    <row r="1176" spans="5:5" x14ac:dyDescent="0.2">
      <c r="E1176" s="78"/>
    </row>
    <row r="1177" spans="5:5" x14ac:dyDescent="0.2">
      <c r="E1177" s="78"/>
    </row>
    <row r="1178" spans="5:5" x14ac:dyDescent="0.2">
      <c r="E1178" s="78"/>
    </row>
    <row r="1179" spans="5:5" x14ac:dyDescent="0.2">
      <c r="E1179" s="78"/>
    </row>
    <row r="1180" spans="5:5" x14ac:dyDescent="0.2">
      <c r="E1180" s="78"/>
    </row>
    <row r="1181" spans="5:5" x14ac:dyDescent="0.2">
      <c r="E1181" s="78"/>
    </row>
    <row r="1182" spans="5:5" x14ac:dyDescent="0.2">
      <c r="E1182" s="78"/>
    </row>
    <row r="1183" spans="5:5" x14ac:dyDescent="0.2">
      <c r="E1183" s="78"/>
    </row>
    <row r="1184" spans="5:5" x14ac:dyDescent="0.2">
      <c r="E1184" s="78"/>
    </row>
    <row r="1185" spans="5:5" x14ac:dyDescent="0.2">
      <c r="E1185" s="78"/>
    </row>
    <row r="1186" spans="5:5" x14ac:dyDescent="0.2">
      <c r="E1186" s="78"/>
    </row>
    <row r="1187" spans="5:5" x14ac:dyDescent="0.2">
      <c r="E1187" s="78"/>
    </row>
    <row r="1188" spans="5:5" x14ac:dyDescent="0.2">
      <c r="E1188" s="78"/>
    </row>
    <row r="1189" spans="5:5" x14ac:dyDescent="0.2">
      <c r="E1189" s="78"/>
    </row>
    <row r="1190" spans="5:5" x14ac:dyDescent="0.2">
      <c r="E1190" s="78"/>
    </row>
    <row r="1191" spans="5:5" x14ac:dyDescent="0.2">
      <c r="E1191" s="78"/>
    </row>
    <row r="1192" spans="5:5" x14ac:dyDescent="0.2">
      <c r="E1192" s="78"/>
    </row>
    <row r="1193" spans="5:5" x14ac:dyDescent="0.2">
      <c r="E1193" s="78"/>
    </row>
    <row r="1194" spans="5:5" x14ac:dyDescent="0.2">
      <c r="E1194" s="78"/>
    </row>
    <row r="1195" spans="5:5" x14ac:dyDescent="0.2">
      <c r="E1195" s="78"/>
    </row>
    <row r="1196" spans="5:5" x14ac:dyDescent="0.2">
      <c r="E1196" s="78"/>
    </row>
    <row r="1197" spans="5:5" x14ac:dyDescent="0.2">
      <c r="E1197" s="78"/>
    </row>
    <row r="1198" spans="5:5" x14ac:dyDescent="0.2">
      <c r="E1198" s="78"/>
    </row>
    <row r="1199" spans="5:5" x14ac:dyDescent="0.2">
      <c r="E1199" s="78"/>
    </row>
    <row r="1200" spans="5:5" x14ac:dyDescent="0.2">
      <c r="E1200" s="78"/>
    </row>
    <row r="1201" spans="5:5" x14ac:dyDescent="0.2">
      <c r="E1201" s="78"/>
    </row>
    <row r="1202" spans="5:5" x14ac:dyDescent="0.2">
      <c r="E1202" s="78"/>
    </row>
    <row r="1203" spans="5:5" x14ac:dyDescent="0.2">
      <c r="E1203" s="78"/>
    </row>
    <row r="1204" spans="5:5" x14ac:dyDescent="0.2">
      <c r="E1204" s="78"/>
    </row>
    <row r="1205" spans="5:5" x14ac:dyDescent="0.2">
      <c r="E1205" s="78"/>
    </row>
    <row r="1206" spans="5:5" x14ac:dyDescent="0.2">
      <c r="E1206" s="78"/>
    </row>
    <row r="1207" spans="5:5" x14ac:dyDescent="0.2">
      <c r="E1207" s="78"/>
    </row>
    <row r="1208" spans="5:5" x14ac:dyDescent="0.2">
      <c r="E1208" s="78"/>
    </row>
    <row r="1209" spans="5:5" x14ac:dyDescent="0.2">
      <c r="E1209" s="78"/>
    </row>
    <row r="1210" spans="5:5" x14ac:dyDescent="0.2">
      <c r="E1210" s="78"/>
    </row>
    <row r="1211" spans="5:5" x14ac:dyDescent="0.2">
      <c r="E1211" s="78"/>
    </row>
    <row r="1212" spans="5:5" x14ac:dyDescent="0.2">
      <c r="E1212" s="78"/>
    </row>
    <row r="1213" spans="5:5" x14ac:dyDescent="0.2">
      <c r="E1213" s="78"/>
    </row>
    <row r="1214" spans="5:5" x14ac:dyDescent="0.2">
      <c r="E1214" s="78"/>
    </row>
    <row r="1215" spans="5:5" x14ac:dyDescent="0.2">
      <c r="E1215" s="78"/>
    </row>
    <row r="1216" spans="5:5" x14ac:dyDescent="0.2">
      <c r="E1216" s="78"/>
    </row>
    <row r="1217" spans="5:5" x14ac:dyDescent="0.2">
      <c r="E1217" s="78"/>
    </row>
    <row r="1218" spans="5:5" x14ac:dyDescent="0.2">
      <c r="E1218" s="78"/>
    </row>
    <row r="1219" spans="5:5" x14ac:dyDescent="0.2">
      <c r="E1219" s="78"/>
    </row>
    <row r="1220" spans="5:5" x14ac:dyDescent="0.2">
      <c r="E1220" s="78"/>
    </row>
    <row r="1221" spans="5:5" x14ac:dyDescent="0.2">
      <c r="E1221" s="78"/>
    </row>
    <row r="1222" spans="5:5" x14ac:dyDescent="0.2">
      <c r="E1222" s="78"/>
    </row>
    <row r="1223" spans="5:5" x14ac:dyDescent="0.2">
      <c r="E1223" s="78"/>
    </row>
    <row r="1224" spans="5:5" x14ac:dyDescent="0.2">
      <c r="E1224" s="78"/>
    </row>
    <row r="1225" spans="5:5" x14ac:dyDescent="0.2">
      <c r="E1225" s="78"/>
    </row>
    <row r="1226" spans="5:5" x14ac:dyDescent="0.2">
      <c r="E1226" s="78"/>
    </row>
    <row r="1227" spans="5:5" x14ac:dyDescent="0.2">
      <c r="E1227" s="78"/>
    </row>
    <row r="1228" spans="5:5" x14ac:dyDescent="0.2">
      <c r="E1228" s="78"/>
    </row>
    <row r="1229" spans="5:5" x14ac:dyDescent="0.2">
      <c r="E1229" s="78"/>
    </row>
    <row r="1230" spans="5:5" x14ac:dyDescent="0.2">
      <c r="E1230" s="78"/>
    </row>
    <row r="1231" spans="5:5" x14ac:dyDescent="0.2">
      <c r="E1231" s="78"/>
    </row>
    <row r="1232" spans="5:5" x14ac:dyDescent="0.2">
      <c r="E1232" s="78"/>
    </row>
    <row r="1233" spans="5:5" x14ac:dyDescent="0.2">
      <c r="E1233" s="78"/>
    </row>
    <row r="1234" spans="5:5" x14ac:dyDescent="0.2">
      <c r="E1234" s="78"/>
    </row>
    <row r="1235" spans="5:5" x14ac:dyDescent="0.2">
      <c r="E1235" s="78"/>
    </row>
    <row r="1236" spans="5:5" x14ac:dyDescent="0.2">
      <c r="E1236" s="78"/>
    </row>
    <row r="1237" spans="5:5" x14ac:dyDescent="0.2">
      <c r="E1237" s="78"/>
    </row>
    <row r="1238" spans="5:5" x14ac:dyDescent="0.2">
      <c r="E1238" s="78"/>
    </row>
    <row r="1239" spans="5:5" x14ac:dyDescent="0.2">
      <c r="E1239" s="78"/>
    </row>
    <row r="1240" spans="5:5" x14ac:dyDescent="0.2">
      <c r="E1240" s="78"/>
    </row>
    <row r="1241" spans="5:5" x14ac:dyDescent="0.2">
      <c r="E1241" s="78"/>
    </row>
    <row r="1242" spans="5:5" x14ac:dyDescent="0.2">
      <c r="E1242" s="78"/>
    </row>
    <row r="1243" spans="5:5" x14ac:dyDescent="0.2">
      <c r="E1243" s="78"/>
    </row>
    <row r="1244" spans="5:5" x14ac:dyDescent="0.2">
      <c r="E1244" s="78"/>
    </row>
    <row r="1245" spans="5:5" x14ac:dyDescent="0.2">
      <c r="E1245" s="78"/>
    </row>
    <row r="1246" spans="5:5" x14ac:dyDescent="0.2">
      <c r="E1246" s="78"/>
    </row>
    <row r="1247" spans="5:5" x14ac:dyDescent="0.2">
      <c r="E1247" s="78"/>
    </row>
    <row r="1248" spans="5:5" x14ac:dyDescent="0.2">
      <c r="E1248" s="78"/>
    </row>
    <row r="1249" spans="5:5" x14ac:dyDescent="0.2">
      <c r="E1249" s="78"/>
    </row>
    <row r="1250" spans="5:5" x14ac:dyDescent="0.2">
      <c r="E1250" s="78"/>
    </row>
    <row r="1251" spans="5:5" x14ac:dyDescent="0.2">
      <c r="E1251" s="78"/>
    </row>
    <row r="1252" spans="5:5" x14ac:dyDescent="0.2">
      <c r="E1252" s="78"/>
    </row>
    <row r="1253" spans="5:5" x14ac:dyDescent="0.2">
      <c r="E1253" s="78"/>
    </row>
    <row r="1254" spans="5:5" x14ac:dyDescent="0.2">
      <c r="E1254" s="78"/>
    </row>
    <row r="1255" spans="5:5" x14ac:dyDescent="0.2">
      <c r="E1255" s="78"/>
    </row>
    <row r="1256" spans="5:5" x14ac:dyDescent="0.2">
      <c r="E1256" s="78"/>
    </row>
    <row r="1257" spans="5:5" x14ac:dyDescent="0.2">
      <c r="E1257" s="78"/>
    </row>
    <row r="1258" spans="5:5" x14ac:dyDescent="0.2">
      <c r="E1258" s="78"/>
    </row>
    <row r="1259" spans="5:5" x14ac:dyDescent="0.2">
      <c r="E1259" s="78"/>
    </row>
    <row r="1260" spans="5:5" x14ac:dyDescent="0.2">
      <c r="E1260" s="78"/>
    </row>
    <row r="1261" spans="5:5" x14ac:dyDescent="0.2">
      <c r="E1261" s="78"/>
    </row>
    <row r="1262" spans="5:5" x14ac:dyDescent="0.2">
      <c r="E1262" s="78"/>
    </row>
    <row r="1263" spans="5:5" x14ac:dyDescent="0.2">
      <c r="E1263" s="78"/>
    </row>
    <row r="1264" spans="5:5" x14ac:dyDescent="0.2">
      <c r="E1264" s="78"/>
    </row>
    <row r="1265" spans="5:5" x14ac:dyDescent="0.2">
      <c r="E1265" s="78"/>
    </row>
    <row r="1266" spans="5:5" x14ac:dyDescent="0.2">
      <c r="E1266" s="78"/>
    </row>
    <row r="1267" spans="5:5" x14ac:dyDescent="0.2">
      <c r="E1267" s="78"/>
    </row>
    <row r="1268" spans="5:5" x14ac:dyDescent="0.2">
      <c r="E1268" s="78"/>
    </row>
    <row r="1269" spans="5:5" x14ac:dyDescent="0.2">
      <c r="E1269" s="78"/>
    </row>
    <row r="1270" spans="5:5" x14ac:dyDescent="0.2">
      <c r="E1270" s="78"/>
    </row>
    <row r="1271" spans="5:5" x14ac:dyDescent="0.2">
      <c r="E1271" s="78"/>
    </row>
    <row r="1272" spans="5:5" x14ac:dyDescent="0.2">
      <c r="E1272" s="78"/>
    </row>
    <row r="1273" spans="5:5" x14ac:dyDescent="0.2">
      <c r="E1273" s="78"/>
    </row>
    <row r="1274" spans="5:5" x14ac:dyDescent="0.2">
      <c r="E1274" s="78"/>
    </row>
    <row r="1275" spans="5:5" x14ac:dyDescent="0.2">
      <c r="E1275" s="78"/>
    </row>
    <row r="1276" spans="5:5" x14ac:dyDescent="0.2">
      <c r="E1276" s="78"/>
    </row>
    <row r="1277" spans="5:5" x14ac:dyDescent="0.2">
      <c r="E1277" s="78"/>
    </row>
    <row r="1278" spans="5:5" x14ac:dyDescent="0.2">
      <c r="E1278" s="78"/>
    </row>
    <row r="1279" spans="5:5" x14ac:dyDescent="0.2">
      <c r="E1279" s="78"/>
    </row>
    <row r="1280" spans="5:5" x14ac:dyDescent="0.2">
      <c r="E1280" s="78"/>
    </row>
    <row r="1281" spans="5:5" x14ac:dyDescent="0.2">
      <c r="E1281" s="78"/>
    </row>
    <row r="1282" spans="5:5" x14ac:dyDescent="0.2">
      <c r="E1282" s="78"/>
    </row>
    <row r="1283" spans="5:5" x14ac:dyDescent="0.2">
      <c r="E1283" s="78"/>
    </row>
    <row r="1284" spans="5:5" x14ac:dyDescent="0.2">
      <c r="E1284" s="78"/>
    </row>
    <row r="1285" spans="5:5" x14ac:dyDescent="0.2">
      <c r="E1285" s="78"/>
    </row>
    <row r="1286" spans="5:5" x14ac:dyDescent="0.2">
      <c r="E1286" s="78"/>
    </row>
    <row r="1287" spans="5:5" x14ac:dyDescent="0.2">
      <c r="E1287" s="78"/>
    </row>
    <row r="1288" spans="5:5" x14ac:dyDescent="0.2">
      <c r="E1288" s="78"/>
    </row>
    <row r="1289" spans="5:5" x14ac:dyDescent="0.2">
      <c r="E1289" s="78"/>
    </row>
    <row r="1290" spans="5:5" x14ac:dyDescent="0.2">
      <c r="E1290" s="78"/>
    </row>
    <row r="1291" spans="5:5" x14ac:dyDescent="0.2">
      <c r="E1291" s="78"/>
    </row>
    <row r="1292" spans="5:5" x14ac:dyDescent="0.2">
      <c r="E1292" s="78"/>
    </row>
    <row r="1293" spans="5:5" x14ac:dyDescent="0.2">
      <c r="E1293" s="78"/>
    </row>
    <row r="1294" spans="5:5" x14ac:dyDescent="0.2">
      <c r="E1294" s="78"/>
    </row>
    <row r="1295" spans="5:5" x14ac:dyDescent="0.2">
      <c r="E1295" s="78"/>
    </row>
    <row r="1296" spans="5:5" x14ac:dyDescent="0.2">
      <c r="E1296" s="78"/>
    </row>
    <row r="1297" spans="5:5" x14ac:dyDescent="0.2">
      <c r="E1297" s="78"/>
    </row>
    <row r="1298" spans="5:5" x14ac:dyDescent="0.2">
      <c r="E1298" s="78"/>
    </row>
    <row r="1299" spans="5:5" x14ac:dyDescent="0.2">
      <c r="E1299" s="78"/>
    </row>
    <row r="1300" spans="5:5" x14ac:dyDescent="0.2">
      <c r="E1300" s="78"/>
    </row>
    <row r="1301" spans="5:5" x14ac:dyDescent="0.2">
      <c r="E1301" s="78"/>
    </row>
    <row r="1302" spans="5:5" x14ac:dyDescent="0.2">
      <c r="E1302" s="78"/>
    </row>
    <row r="1303" spans="5:5" x14ac:dyDescent="0.2">
      <c r="E1303" s="78"/>
    </row>
    <row r="1304" spans="5:5" x14ac:dyDescent="0.2">
      <c r="E1304" s="78"/>
    </row>
    <row r="1305" spans="5:5" x14ac:dyDescent="0.2">
      <c r="E1305" s="78"/>
    </row>
    <row r="1306" spans="5:5" x14ac:dyDescent="0.2">
      <c r="E1306" s="78"/>
    </row>
    <row r="1307" spans="5:5" x14ac:dyDescent="0.2">
      <c r="E1307" s="78"/>
    </row>
    <row r="1308" spans="5:5" x14ac:dyDescent="0.2">
      <c r="E1308" s="78"/>
    </row>
    <row r="1309" spans="5:5" x14ac:dyDescent="0.2">
      <c r="E1309" s="78"/>
    </row>
    <row r="1310" spans="5:5" x14ac:dyDescent="0.2">
      <c r="E1310" s="78"/>
    </row>
    <row r="1311" spans="5:5" x14ac:dyDescent="0.2">
      <c r="E1311" s="78"/>
    </row>
    <row r="1312" spans="5:5" x14ac:dyDescent="0.2">
      <c r="E1312" s="78"/>
    </row>
    <row r="1313" spans="5:5" x14ac:dyDescent="0.2">
      <c r="E1313" s="78"/>
    </row>
    <row r="1314" spans="5:5" x14ac:dyDescent="0.2">
      <c r="E1314" s="78"/>
    </row>
    <row r="1315" spans="5:5" x14ac:dyDescent="0.2">
      <c r="E1315" s="78"/>
    </row>
    <row r="1316" spans="5:5" x14ac:dyDescent="0.2">
      <c r="E1316" s="78"/>
    </row>
    <row r="1317" spans="5:5" x14ac:dyDescent="0.2">
      <c r="E1317" s="78"/>
    </row>
    <row r="1318" spans="5:5" x14ac:dyDescent="0.2">
      <c r="E1318" s="78"/>
    </row>
    <row r="1319" spans="5:5" x14ac:dyDescent="0.2">
      <c r="E1319" s="78"/>
    </row>
    <row r="1320" spans="5:5" x14ac:dyDescent="0.2">
      <c r="E1320" s="78"/>
    </row>
    <row r="1321" spans="5:5" x14ac:dyDescent="0.2">
      <c r="E1321" s="78"/>
    </row>
    <row r="1322" spans="5:5" x14ac:dyDescent="0.2">
      <c r="E1322" s="78"/>
    </row>
    <row r="1323" spans="5:5" x14ac:dyDescent="0.2">
      <c r="E1323" s="78"/>
    </row>
    <row r="1324" spans="5:5" x14ac:dyDescent="0.2">
      <c r="E1324" s="78"/>
    </row>
    <row r="1325" spans="5:5" x14ac:dyDescent="0.2">
      <c r="E1325" s="78"/>
    </row>
    <row r="1326" spans="5:5" x14ac:dyDescent="0.2">
      <c r="E1326" s="78"/>
    </row>
    <row r="1327" spans="5:5" x14ac:dyDescent="0.2">
      <c r="E1327" s="78"/>
    </row>
    <row r="1328" spans="5:5" x14ac:dyDescent="0.2">
      <c r="E1328" s="78"/>
    </row>
    <row r="1329" spans="5:5" x14ac:dyDescent="0.2">
      <c r="E1329" s="78"/>
    </row>
    <row r="1330" spans="5:5" x14ac:dyDescent="0.2">
      <c r="E1330" s="78"/>
    </row>
    <row r="1331" spans="5:5" x14ac:dyDescent="0.2">
      <c r="E1331" s="78"/>
    </row>
    <row r="1332" spans="5:5" x14ac:dyDescent="0.2">
      <c r="E1332" s="78"/>
    </row>
    <row r="1333" spans="5:5" x14ac:dyDescent="0.2">
      <c r="E1333" s="78"/>
    </row>
    <row r="1334" spans="5:5" x14ac:dyDescent="0.2">
      <c r="E1334" s="78"/>
    </row>
    <row r="1335" spans="5:5" x14ac:dyDescent="0.2">
      <c r="E1335" s="78"/>
    </row>
    <row r="1336" spans="5:5" x14ac:dyDescent="0.2">
      <c r="E1336" s="78"/>
    </row>
    <row r="1337" spans="5:5" x14ac:dyDescent="0.2">
      <c r="E1337" s="78"/>
    </row>
    <row r="1338" spans="5:5" x14ac:dyDescent="0.2">
      <c r="E1338" s="78"/>
    </row>
    <row r="1339" spans="5:5" x14ac:dyDescent="0.2">
      <c r="E1339" s="78"/>
    </row>
    <row r="1340" spans="5:5" x14ac:dyDescent="0.2">
      <c r="E1340" s="78"/>
    </row>
    <row r="1341" spans="5:5" x14ac:dyDescent="0.2">
      <c r="E1341" s="78"/>
    </row>
    <row r="1342" spans="5:5" x14ac:dyDescent="0.2">
      <c r="E1342" s="78"/>
    </row>
    <row r="1343" spans="5:5" x14ac:dyDescent="0.2">
      <c r="E1343" s="78"/>
    </row>
    <row r="1344" spans="5:5" x14ac:dyDescent="0.2">
      <c r="E1344" s="78"/>
    </row>
    <row r="1345" spans="5:5" x14ac:dyDescent="0.2">
      <c r="E1345" s="78"/>
    </row>
    <row r="1346" spans="5:5" x14ac:dyDescent="0.2">
      <c r="E1346" s="78"/>
    </row>
    <row r="1347" spans="5:5" x14ac:dyDescent="0.2">
      <c r="E1347" s="78"/>
    </row>
    <row r="1348" spans="5:5" x14ac:dyDescent="0.2">
      <c r="E1348" s="78"/>
    </row>
    <row r="1349" spans="5:5" x14ac:dyDescent="0.2">
      <c r="E1349" s="78"/>
    </row>
    <row r="1350" spans="5:5" x14ac:dyDescent="0.2">
      <c r="E1350" s="78"/>
    </row>
    <row r="1351" spans="5:5" x14ac:dyDescent="0.2">
      <c r="E1351" s="78"/>
    </row>
    <row r="1352" spans="5:5" x14ac:dyDescent="0.2">
      <c r="E1352" s="78"/>
    </row>
    <row r="1353" spans="5:5" x14ac:dyDescent="0.2">
      <c r="E1353" s="78"/>
    </row>
    <row r="1354" spans="5:5" x14ac:dyDescent="0.2">
      <c r="E1354" s="78"/>
    </row>
    <row r="1355" spans="5:5" x14ac:dyDescent="0.2">
      <c r="E1355" s="78"/>
    </row>
    <row r="1356" spans="5:5" x14ac:dyDescent="0.2">
      <c r="E1356" s="78"/>
    </row>
    <row r="1357" spans="5:5" x14ac:dyDescent="0.2">
      <c r="E1357" s="78"/>
    </row>
    <row r="1358" spans="5:5" x14ac:dyDescent="0.2">
      <c r="E1358" s="78"/>
    </row>
    <row r="1359" spans="5:5" x14ac:dyDescent="0.2">
      <c r="E1359" s="78"/>
    </row>
    <row r="1360" spans="5:5" x14ac:dyDescent="0.2">
      <c r="E1360" s="78"/>
    </row>
    <row r="1361" spans="5:5" x14ac:dyDescent="0.2">
      <c r="E1361" s="78"/>
    </row>
    <row r="1362" spans="5:5" x14ac:dyDescent="0.2">
      <c r="E1362" s="78"/>
    </row>
    <row r="1363" spans="5:5" x14ac:dyDescent="0.2">
      <c r="E1363" s="78"/>
    </row>
    <row r="1364" spans="5:5" x14ac:dyDescent="0.2">
      <c r="E1364" s="78"/>
    </row>
    <row r="1365" spans="5:5" x14ac:dyDescent="0.2">
      <c r="E1365" s="78"/>
    </row>
    <row r="1366" spans="5:5" x14ac:dyDescent="0.2">
      <c r="E1366" s="78"/>
    </row>
    <row r="1367" spans="5:5" x14ac:dyDescent="0.2">
      <c r="E1367" s="78"/>
    </row>
    <row r="1368" spans="5:5" x14ac:dyDescent="0.2">
      <c r="E1368" s="78"/>
    </row>
    <row r="1369" spans="5:5" x14ac:dyDescent="0.2">
      <c r="E1369" s="78"/>
    </row>
    <row r="1370" spans="5:5" x14ac:dyDescent="0.2">
      <c r="E1370" s="78"/>
    </row>
    <row r="1371" spans="5:5" x14ac:dyDescent="0.2">
      <c r="E1371" s="78"/>
    </row>
    <row r="1372" spans="5:5" x14ac:dyDescent="0.2">
      <c r="E1372" s="78"/>
    </row>
    <row r="1373" spans="5:5" x14ac:dyDescent="0.2">
      <c r="E1373" s="78"/>
    </row>
    <row r="1374" spans="5:5" x14ac:dyDescent="0.2">
      <c r="E1374" s="78"/>
    </row>
    <row r="1375" spans="5:5" x14ac:dyDescent="0.2">
      <c r="E1375" s="78"/>
    </row>
    <row r="1376" spans="5:5" x14ac:dyDescent="0.2">
      <c r="E1376" s="78"/>
    </row>
    <row r="1377" spans="5:5" x14ac:dyDescent="0.2">
      <c r="E1377" s="78"/>
    </row>
    <row r="1378" spans="5:5" x14ac:dyDescent="0.2">
      <c r="E1378" s="78"/>
    </row>
    <row r="1379" spans="5:5" x14ac:dyDescent="0.2">
      <c r="E1379" s="78"/>
    </row>
    <row r="1380" spans="5:5" x14ac:dyDescent="0.2">
      <c r="E1380" s="78"/>
    </row>
    <row r="1381" spans="5:5" x14ac:dyDescent="0.2">
      <c r="E1381" s="78"/>
    </row>
    <row r="1382" spans="5:5" x14ac:dyDescent="0.2">
      <c r="E1382" s="78"/>
    </row>
    <row r="1383" spans="5:5" x14ac:dyDescent="0.2">
      <c r="E1383" s="78"/>
    </row>
    <row r="1384" spans="5:5" x14ac:dyDescent="0.2">
      <c r="E1384" s="78"/>
    </row>
    <row r="1385" spans="5:5" x14ac:dyDescent="0.2">
      <c r="E1385" s="78"/>
    </row>
    <row r="1386" spans="5:5" x14ac:dyDescent="0.2">
      <c r="E1386" s="78"/>
    </row>
    <row r="1387" spans="5:5" x14ac:dyDescent="0.2">
      <c r="E1387" s="78"/>
    </row>
    <row r="1388" spans="5:5" x14ac:dyDescent="0.2">
      <c r="E1388" s="78"/>
    </row>
    <row r="1389" spans="5:5" x14ac:dyDescent="0.2">
      <c r="E1389" s="78"/>
    </row>
    <row r="1390" spans="5:5" x14ac:dyDescent="0.2">
      <c r="E1390" s="78"/>
    </row>
    <row r="1391" spans="5:5" x14ac:dyDescent="0.2">
      <c r="E1391" s="78"/>
    </row>
    <row r="1392" spans="5:5" x14ac:dyDescent="0.2">
      <c r="E1392" s="78"/>
    </row>
  </sheetData>
  <mergeCells count="1">
    <mergeCell ref="F131:G13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22"/>
  <sheetViews>
    <sheetView topLeftCell="A97" workbookViewId="0">
      <selection activeCell="F10" sqref="F10:G10"/>
    </sheetView>
  </sheetViews>
  <sheetFormatPr defaultColWidth="17.28515625" defaultRowHeight="12" x14ac:dyDescent="0.2"/>
  <cols>
    <col min="1" max="1" width="2.7109375" style="76" customWidth="1"/>
    <col min="2" max="2" width="4.7109375" style="77" bestFit="1" customWidth="1"/>
    <col min="3" max="3" width="31.140625" style="76" bestFit="1" customWidth="1"/>
    <col min="4" max="4" width="10.28515625" style="77" customWidth="1"/>
    <col min="5" max="5" width="13.5703125" style="89" bestFit="1" customWidth="1"/>
    <col min="6" max="6" width="12.42578125" style="78" customWidth="1"/>
    <col min="7" max="8" width="12.42578125" style="78" bestFit="1" customWidth="1"/>
    <col min="9" max="9" width="9.28515625" style="78" bestFit="1" customWidth="1"/>
    <col min="10" max="10" width="13.42578125" style="78" bestFit="1" customWidth="1"/>
    <col min="11" max="11" width="12.5703125" style="78" bestFit="1" customWidth="1"/>
    <col min="12" max="12" width="13.42578125" style="78" bestFit="1" customWidth="1"/>
    <col min="13" max="13" width="0.7109375" style="76" customWidth="1"/>
    <col min="14" max="14" width="13.140625" style="78" customWidth="1"/>
    <col min="15" max="15" width="0.7109375" style="76" customWidth="1"/>
    <col min="16" max="16" width="10.28515625" style="78" bestFit="1" customWidth="1"/>
    <col min="17" max="242" width="17.28515625" style="76"/>
    <col min="243" max="243" width="2.7109375" style="76" customWidth="1"/>
    <col min="244" max="244" width="6.42578125" style="76" customWidth="1"/>
    <col min="245" max="245" width="31.5703125" style="76" customWidth="1"/>
    <col min="246" max="246" width="9.42578125" style="76" customWidth="1"/>
    <col min="247" max="247" width="17.5703125" style="76" bestFit="1" customWidth="1"/>
    <col min="248" max="248" width="18.85546875" style="76" customWidth="1"/>
    <col min="249" max="249" width="18.42578125" style="76" customWidth="1"/>
    <col min="250" max="251" width="18.5703125" style="76" customWidth="1"/>
    <col min="252" max="252" width="19" style="76" customWidth="1"/>
    <col min="253" max="253" width="18" style="76" bestFit="1" customWidth="1"/>
    <col min="254" max="254" width="18.42578125" style="76" bestFit="1" customWidth="1"/>
    <col min="255" max="255" width="17.85546875" style="76" customWidth="1"/>
    <col min="256" max="256" width="16" style="76" bestFit="1" customWidth="1"/>
    <col min="257" max="498" width="17.28515625" style="76"/>
    <col min="499" max="499" width="2.7109375" style="76" customWidth="1"/>
    <col min="500" max="500" width="6.42578125" style="76" customWidth="1"/>
    <col min="501" max="501" width="31.5703125" style="76" customWidth="1"/>
    <col min="502" max="502" width="9.42578125" style="76" customWidth="1"/>
    <col min="503" max="503" width="17.5703125" style="76" bestFit="1" customWidth="1"/>
    <col min="504" max="504" width="18.85546875" style="76" customWidth="1"/>
    <col min="505" max="505" width="18.42578125" style="76" customWidth="1"/>
    <col min="506" max="507" width="18.5703125" style="76" customWidth="1"/>
    <col min="508" max="508" width="19" style="76" customWidth="1"/>
    <col min="509" max="509" width="18" style="76" bestFit="1" customWidth="1"/>
    <col min="510" max="510" width="18.42578125" style="76" bestFit="1" customWidth="1"/>
    <col min="511" max="511" width="17.85546875" style="76" customWidth="1"/>
    <col min="512" max="512" width="16" style="76" bestFit="1" customWidth="1"/>
    <col min="513" max="754" width="17.28515625" style="76"/>
    <col min="755" max="755" width="2.7109375" style="76" customWidth="1"/>
    <col min="756" max="756" width="6.42578125" style="76" customWidth="1"/>
    <col min="757" max="757" width="31.5703125" style="76" customWidth="1"/>
    <col min="758" max="758" width="9.42578125" style="76" customWidth="1"/>
    <col min="759" max="759" width="17.5703125" style="76" bestFit="1" customWidth="1"/>
    <col min="760" max="760" width="18.85546875" style="76" customWidth="1"/>
    <col min="761" max="761" width="18.42578125" style="76" customWidth="1"/>
    <col min="762" max="763" width="18.5703125" style="76" customWidth="1"/>
    <col min="764" max="764" width="19" style="76" customWidth="1"/>
    <col min="765" max="765" width="18" style="76" bestFit="1" customWidth="1"/>
    <col min="766" max="766" width="18.42578125" style="76" bestFit="1" customWidth="1"/>
    <col min="767" max="767" width="17.85546875" style="76" customWidth="1"/>
    <col min="768" max="768" width="16" style="76" bestFit="1" customWidth="1"/>
    <col min="769" max="1010" width="17.28515625" style="76"/>
    <col min="1011" max="1011" width="2.7109375" style="76" customWidth="1"/>
    <col min="1012" max="1012" width="6.42578125" style="76" customWidth="1"/>
    <col min="1013" max="1013" width="31.5703125" style="76" customWidth="1"/>
    <col min="1014" max="1014" width="9.42578125" style="76" customWidth="1"/>
    <col min="1015" max="1015" width="17.5703125" style="76" bestFit="1" customWidth="1"/>
    <col min="1016" max="1016" width="18.85546875" style="76" customWidth="1"/>
    <col min="1017" max="1017" width="18.42578125" style="76" customWidth="1"/>
    <col min="1018" max="1019" width="18.5703125" style="76" customWidth="1"/>
    <col min="1020" max="1020" width="19" style="76" customWidth="1"/>
    <col min="1021" max="1021" width="18" style="76" bestFit="1" customWidth="1"/>
    <col min="1022" max="1022" width="18.42578125" style="76" bestFit="1" customWidth="1"/>
    <col min="1023" max="1023" width="17.85546875" style="76" customWidth="1"/>
    <col min="1024" max="1024" width="16" style="76" bestFit="1" customWidth="1"/>
    <col min="1025" max="1266" width="17.28515625" style="76"/>
    <col min="1267" max="1267" width="2.7109375" style="76" customWidth="1"/>
    <col min="1268" max="1268" width="6.42578125" style="76" customWidth="1"/>
    <col min="1269" max="1269" width="31.5703125" style="76" customWidth="1"/>
    <col min="1270" max="1270" width="9.42578125" style="76" customWidth="1"/>
    <col min="1271" max="1271" width="17.5703125" style="76" bestFit="1" customWidth="1"/>
    <col min="1272" max="1272" width="18.85546875" style="76" customWidth="1"/>
    <col min="1273" max="1273" width="18.42578125" style="76" customWidth="1"/>
    <col min="1274" max="1275" width="18.5703125" style="76" customWidth="1"/>
    <col min="1276" max="1276" width="19" style="76" customWidth="1"/>
    <col min="1277" max="1277" width="18" style="76" bestFit="1" customWidth="1"/>
    <col min="1278" max="1278" width="18.42578125" style="76" bestFit="1" customWidth="1"/>
    <col min="1279" max="1279" width="17.85546875" style="76" customWidth="1"/>
    <col min="1280" max="1280" width="16" style="76" bestFit="1" customWidth="1"/>
    <col min="1281" max="1522" width="17.28515625" style="76"/>
    <col min="1523" max="1523" width="2.7109375" style="76" customWidth="1"/>
    <col min="1524" max="1524" width="6.42578125" style="76" customWidth="1"/>
    <col min="1525" max="1525" width="31.5703125" style="76" customWidth="1"/>
    <col min="1526" max="1526" width="9.42578125" style="76" customWidth="1"/>
    <col min="1527" max="1527" width="17.5703125" style="76" bestFit="1" customWidth="1"/>
    <col min="1528" max="1528" width="18.85546875" style="76" customWidth="1"/>
    <col min="1529" max="1529" width="18.42578125" style="76" customWidth="1"/>
    <col min="1530" max="1531" width="18.5703125" style="76" customWidth="1"/>
    <col min="1532" max="1532" width="19" style="76" customWidth="1"/>
    <col min="1533" max="1533" width="18" style="76" bestFit="1" customWidth="1"/>
    <col min="1534" max="1534" width="18.42578125" style="76" bestFit="1" customWidth="1"/>
    <col min="1535" max="1535" width="17.85546875" style="76" customWidth="1"/>
    <col min="1536" max="1536" width="16" style="76" bestFit="1" customWidth="1"/>
    <col min="1537" max="1778" width="17.28515625" style="76"/>
    <col min="1779" max="1779" width="2.7109375" style="76" customWidth="1"/>
    <col min="1780" max="1780" width="6.42578125" style="76" customWidth="1"/>
    <col min="1781" max="1781" width="31.5703125" style="76" customWidth="1"/>
    <col min="1782" max="1782" width="9.42578125" style="76" customWidth="1"/>
    <col min="1783" max="1783" width="17.5703125" style="76" bestFit="1" customWidth="1"/>
    <col min="1784" max="1784" width="18.85546875" style="76" customWidth="1"/>
    <col min="1785" max="1785" width="18.42578125" style="76" customWidth="1"/>
    <col min="1786" max="1787" width="18.5703125" style="76" customWidth="1"/>
    <col min="1788" max="1788" width="19" style="76" customWidth="1"/>
    <col min="1789" max="1789" width="18" style="76" bestFit="1" customWidth="1"/>
    <col min="1790" max="1790" width="18.42578125" style="76" bestFit="1" customWidth="1"/>
    <col min="1791" max="1791" width="17.85546875" style="76" customWidth="1"/>
    <col min="1792" max="1792" width="16" style="76" bestFit="1" customWidth="1"/>
    <col min="1793" max="2034" width="17.28515625" style="76"/>
    <col min="2035" max="2035" width="2.7109375" style="76" customWidth="1"/>
    <col min="2036" max="2036" width="6.42578125" style="76" customWidth="1"/>
    <col min="2037" max="2037" width="31.5703125" style="76" customWidth="1"/>
    <col min="2038" max="2038" width="9.42578125" style="76" customWidth="1"/>
    <col min="2039" max="2039" width="17.5703125" style="76" bestFit="1" customWidth="1"/>
    <col min="2040" max="2040" width="18.85546875" style="76" customWidth="1"/>
    <col min="2041" max="2041" width="18.42578125" style="76" customWidth="1"/>
    <col min="2042" max="2043" width="18.5703125" style="76" customWidth="1"/>
    <col min="2044" max="2044" width="19" style="76" customWidth="1"/>
    <col min="2045" max="2045" width="18" style="76" bestFit="1" customWidth="1"/>
    <col min="2046" max="2046" width="18.42578125" style="76" bestFit="1" customWidth="1"/>
    <col min="2047" max="2047" width="17.85546875" style="76" customWidth="1"/>
    <col min="2048" max="2048" width="16" style="76" bestFit="1" customWidth="1"/>
    <col min="2049" max="2290" width="17.28515625" style="76"/>
    <col min="2291" max="2291" width="2.7109375" style="76" customWidth="1"/>
    <col min="2292" max="2292" width="6.42578125" style="76" customWidth="1"/>
    <col min="2293" max="2293" width="31.5703125" style="76" customWidth="1"/>
    <col min="2294" max="2294" width="9.42578125" style="76" customWidth="1"/>
    <col min="2295" max="2295" width="17.5703125" style="76" bestFit="1" customWidth="1"/>
    <col min="2296" max="2296" width="18.85546875" style="76" customWidth="1"/>
    <col min="2297" max="2297" width="18.42578125" style="76" customWidth="1"/>
    <col min="2298" max="2299" width="18.5703125" style="76" customWidth="1"/>
    <col min="2300" max="2300" width="19" style="76" customWidth="1"/>
    <col min="2301" max="2301" width="18" style="76" bestFit="1" customWidth="1"/>
    <col min="2302" max="2302" width="18.42578125" style="76" bestFit="1" customWidth="1"/>
    <col min="2303" max="2303" width="17.85546875" style="76" customWidth="1"/>
    <col min="2304" max="2304" width="16" style="76" bestFit="1" customWidth="1"/>
    <col min="2305" max="2546" width="17.28515625" style="76"/>
    <col min="2547" max="2547" width="2.7109375" style="76" customWidth="1"/>
    <col min="2548" max="2548" width="6.42578125" style="76" customWidth="1"/>
    <col min="2549" max="2549" width="31.5703125" style="76" customWidth="1"/>
    <col min="2550" max="2550" width="9.42578125" style="76" customWidth="1"/>
    <col min="2551" max="2551" width="17.5703125" style="76" bestFit="1" customWidth="1"/>
    <col min="2552" max="2552" width="18.85546875" style="76" customWidth="1"/>
    <col min="2553" max="2553" width="18.42578125" style="76" customWidth="1"/>
    <col min="2554" max="2555" width="18.5703125" style="76" customWidth="1"/>
    <col min="2556" max="2556" width="19" style="76" customWidth="1"/>
    <col min="2557" max="2557" width="18" style="76" bestFit="1" customWidth="1"/>
    <col min="2558" max="2558" width="18.42578125" style="76" bestFit="1" customWidth="1"/>
    <col min="2559" max="2559" width="17.85546875" style="76" customWidth="1"/>
    <col min="2560" max="2560" width="16" style="76" bestFit="1" customWidth="1"/>
    <col min="2561" max="2802" width="17.28515625" style="76"/>
    <col min="2803" max="2803" width="2.7109375" style="76" customWidth="1"/>
    <col min="2804" max="2804" width="6.42578125" style="76" customWidth="1"/>
    <col min="2805" max="2805" width="31.5703125" style="76" customWidth="1"/>
    <col min="2806" max="2806" width="9.42578125" style="76" customWidth="1"/>
    <col min="2807" max="2807" width="17.5703125" style="76" bestFit="1" customWidth="1"/>
    <col min="2808" max="2808" width="18.85546875" style="76" customWidth="1"/>
    <col min="2809" max="2809" width="18.42578125" style="76" customWidth="1"/>
    <col min="2810" max="2811" width="18.5703125" style="76" customWidth="1"/>
    <col min="2812" max="2812" width="19" style="76" customWidth="1"/>
    <col min="2813" max="2813" width="18" style="76" bestFit="1" customWidth="1"/>
    <col min="2814" max="2814" width="18.42578125" style="76" bestFit="1" customWidth="1"/>
    <col min="2815" max="2815" width="17.85546875" style="76" customWidth="1"/>
    <col min="2816" max="2816" width="16" style="76" bestFit="1" customWidth="1"/>
    <col min="2817" max="3058" width="17.28515625" style="76"/>
    <col min="3059" max="3059" width="2.7109375" style="76" customWidth="1"/>
    <col min="3060" max="3060" width="6.42578125" style="76" customWidth="1"/>
    <col min="3061" max="3061" width="31.5703125" style="76" customWidth="1"/>
    <col min="3062" max="3062" width="9.42578125" style="76" customWidth="1"/>
    <col min="3063" max="3063" width="17.5703125" style="76" bestFit="1" customWidth="1"/>
    <col min="3064" max="3064" width="18.85546875" style="76" customWidth="1"/>
    <col min="3065" max="3065" width="18.42578125" style="76" customWidth="1"/>
    <col min="3066" max="3067" width="18.5703125" style="76" customWidth="1"/>
    <col min="3068" max="3068" width="19" style="76" customWidth="1"/>
    <col min="3069" max="3069" width="18" style="76" bestFit="1" customWidth="1"/>
    <col min="3070" max="3070" width="18.42578125" style="76" bestFit="1" customWidth="1"/>
    <col min="3071" max="3071" width="17.85546875" style="76" customWidth="1"/>
    <col min="3072" max="3072" width="16" style="76" bestFit="1" customWidth="1"/>
    <col min="3073" max="3314" width="17.28515625" style="76"/>
    <col min="3315" max="3315" width="2.7109375" style="76" customWidth="1"/>
    <col min="3316" max="3316" width="6.42578125" style="76" customWidth="1"/>
    <col min="3317" max="3317" width="31.5703125" style="76" customWidth="1"/>
    <col min="3318" max="3318" width="9.42578125" style="76" customWidth="1"/>
    <col min="3319" max="3319" width="17.5703125" style="76" bestFit="1" customWidth="1"/>
    <col min="3320" max="3320" width="18.85546875" style="76" customWidth="1"/>
    <col min="3321" max="3321" width="18.42578125" style="76" customWidth="1"/>
    <col min="3322" max="3323" width="18.5703125" style="76" customWidth="1"/>
    <col min="3324" max="3324" width="19" style="76" customWidth="1"/>
    <col min="3325" max="3325" width="18" style="76" bestFit="1" customWidth="1"/>
    <col min="3326" max="3326" width="18.42578125" style="76" bestFit="1" customWidth="1"/>
    <col min="3327" max="3327" width="17.85546875" style="76" customWidth="1"/>
    <col min="3328" max="3328" width="16" style="76" bestFit="1" customWidth="1"/>
    <col min="3329" max="3570" width="17.28515625" style="76"/>
    <col min="3571" max="3571" width="2.7109375" style="76" customWidth="1"/>
    <col min="3572" max="3572" width="6.42578125" style="76" customWidth="1"/>
    <col min="3573" max="3573" width="31.5703125" style="76" customWidth="1"/>
    <col min="3574" max="3574" width="9.42578125" style="76" customWidth="1"/>
    <col min="3575" max="3575" width="17.5703125" style="76" bestFit="1" customWidth="1"/>
    <col min="3576" max="3576" width="18.85546875" style="76" customWidth="1"/>
    <col min="3577" max="3577" width="18.42578125" style="76" customWidth="1"/>
    <col min="3578" max="3579" width="18.5703125" style="76" customWidth="1"/>
    <col min="3580" max="3580" width="19" style="76" customWidth="1"/>
    <col min="3581" max="3581" width="18" style="76" bestFit="1" customWidth="1"/>
    <col min="3582" max="3582" width="18.42578125" style="76" bestFit="1" customWidth="1"/>
    <col min="3583" max="3583" width="17.85546875" style="76" customWidth="1"/>
    <col min="3584" max="3584" width="16" style="76" bestFit="1" customWidth="1"/>
    <col min="3585" max="3826" width="17.28515625" style="76"/>
    <col min="3827" max="3827" width="2.7109375" style="76" customWidth="1"/>
    <col min="3828" max="3828" width="6.42578125" style="76" customWidth="1"/>
    <col min="3829" max="3829" width="31.5703125" style="76" customWidth="1"/>
    <col min="3830" max="3830" width="9.42578125" style="76" customWidth="1"/>
    <col min="3831" max="3831" width="17.5703125" style="76" bestFit="1" customWidth="1"/>
    <col min="3832" max="3832" width="18.85546875" style="76" customWidth="1"/>
    <col min="3833" max="3833" width="18.42578125" style="76" customWidth="1"/>
    <col min="3834" max="3835" width="18.5703125" style="76" customWidth="1"/>
    <col min="3836" max="3836" width="19" style="76" customWidth="1"/>
    <col min="3837" max="3837" width="18" style="76" bestFit="1" customWidth="1"/>
    <col min="3838" max="3838" width="18.42578125" style="76" bestFit="1" customWidth="1"/>
    <col min="3839" max="3839" width="17.85546875" style="76" customWidth="1"/>
    <col min="3840" max="3840" width="16" style="76" bestFit="1" customWidth="1"/>
    <col min="3841" max="4082" width="17.28515625" style="76"/>
    <col min="4083" max="4083" width="2.7109375" style="76" customWidth="1"/>
    <col min="4084" max="4084" width="6.42578125" style="76" customWidth="1"/>
    <col min="4085" max="4085" width="31.5703125" style="76" customWidth="1"/>
    <col min="4086" max="4086" width="9.42578125" style="76" customWidth="1"/>
    <col min="4087" max="4087" width="17.5703125" style="76" bestFit="1" customWidth="1"/>
    <col min="4088" max="4088" width="18.85546875" style="76" customWidth="1"/>
    <col min="4089" max="4089" width="18.42578125" style="76" customWidth="1"/>
    <col min="4090" max="4091" width="18.5703125" style="76" customWidth="1"/>
    <col min="4092" max="4092" width="19" style="76" customWidth="1"/>
    <col min="4093" max="4093" width="18" style="76" bestFit="1" customWidth="1"/>
    <col min="4094" max="4094" width="18.42578125" style="76" bestFit="1" customWidth="1"/>
    <col min="4095" max="4095" width="17.85546875" style="76" customWidth="1"/>
    <col min="4096" max="4096" width="16" style="76" bestFit="1" customWidth="1"/>
    <col min="4097" max="4338" width="17.28515625" style="76"/>
    <col min="4339" max="4339" width="2.7109375" style="76" customWidth="1"/>
    <col min="4340" max="4340" width="6.42578125" style="76" customWidth="1"/>
    <col min="4341" max="4341" width="31.5703125" style="76" customWidth="1"/>
    <col min="4342" max="4342" width="9.42578125" style="76" customWidth="1"/>
    <col min="4343" max="4343" width="17.5703125" style="76" bestFit="1" customWidth="1"/>
    <col min="4344" max="4344" width="18.85546875" style="76" customWidth="1"/>
    <col min="4345" max="4345" width="18.42578125" style="76" customWidth="1"/>
    <col min="4346" max="4347" width="18.5703125" style="76" customWidth="1"/>
    <col min="4348" max="4348" width="19" style="76" customWidth="1"/>
    <col min="4349" max="4349" width="18" style="76" bestFit="1" customWidth="1"/>
    <col min="4350" max="4350" width="18.42578125" style="76" bestFit="1" customWidth="1"/>
    <col min="4351" max="4351" width="17.85546875" style="76" customWidth="1"/>
    <col min="4352" max="4352" width="16" style="76" bestFit="1" customWidth="1"/>
    <col min="4353" max="4594" width="17.28515625" style="76"/>
    <col min="4595" max="4595" width="2.7109375" style="76" customWidth="1"/>
    <col min="4596" max="4596" width="6.42578125" style="76" customWidth="1"/>
    <col min="4597" max="4597" width="31.5703125" style="76" customWidth="1"/>
    <col min="4598" max="4598" width="9.42578125" style="76" customWidth="1"/>
    <col min="4599" max="4599" width="17.5703125" style="76" bestFit="1" customWidth="1"/>
    <col min="4600" max="4600" width="18.85546875" style="76" customWidth="1"/>
    <col min="4601" max="4601" width="18.42578125" style="76" customWidth="1"/>
    <col min="4602" max="4603" width="18.5703125" style="76" customWidth="1"/>
    <col min="4604" max="4604" width="19" style="76" customWidth="1"/>
    <col min="4605" max="4605" width="18" style="76" bestFit="1" customWidth="1"/>
    <col min="4606" max="4606" width="18.42578125" style="76" bestFit="1" customWidth="1"/>
    <col min="4607" max="4607" width="17.85546875" style="76" customWidth="1"/>
    <col min="4608" max="4608" width="16" style="76" bestFit="1" customWidth="1"/>
    <col min="4609" max="4850" width="17.28515625" style="76"/>
    <col min="4851" max="4851" width="2.7109375" style="76" customWidth="1"/>
    <col min="4852" max="4852" width="6.42578125" style="76" customWidth="1"/>
    <col min="4853" max="4853" width="31.5703125" style="76" customWidth="1"/>
    <col min="4854" max="4854" width="9.42578125" style="76" customWidth="1"/>
    <col min="4855" max="4855" width="17.5703125" style="76" bestFit="1" customWidth="1"/>
    <col min="4856" max="4856" width="18.85546875" style="76" customWidth="1"/>
    <col min="4857" max="4857" width="18.42578125" style="76" customWidth="1"/>
    <col min="4858" max="4859" width="18.5703125" style="76" customWidth="1"/>
    <col min="4860" max="4860" width="19" style="76" customWidth="1"/>
    <col min="4861" max="4861" width="18" style="76" bestFit="1" customWidth="1"/>
    <col min="4862" max="4862" width="18.42578125" style="76" bestFit="1" customWidth="1"/>
    <col min="4863" max="4863" width="17.85546875" style="76" customWidth="1"/>
    <col min="4864" max="4864" width="16" style="76" bestFit="1" customWidth="1"/>
    <col min="4865" max="5106" width="17.28515625" style="76"/>
    <col min="5107" max="5107" width="2.7109375" style="76" customWidth="1"/>
    <col min="5108" max="5108" width="6.42578125" style="76" customWidth="1"/>
    <col min="5109" max="5109" width="31.5703125" style="76" customWidth="1"/>
    <col min="5110" max="5110" width="9.42578125" style="76" customWidth="1"/>
    <col min="5111" max="5111" width="17.5703125" style="76" bestFit="1" customWidth="1"/>
    <col min="5112" max="5112" width="18.85546875" style="76" customWidth="1"/>
    <col min="5113" max="5113" width="18.42578125" style="76" customWidth="1"/>
    <col min="5114" max="5115" width="18.5703125" style="76" customWidth="1"/>
    <col min="5116" max="5116" width="19" style="76" customWidth="1"/>
    <col min="5117" max="5117" width="18" style="76" bestFit="1" customWidth="1"/>
    <col min="5118" max="5118" width="18.42578125" style="76" bestFit="1" customWidth="1"/>
    <col min="5119" max="5119" width="17.85546875" style="76" customWidth="1"/>
    <col min="5120" max="5120" width="16" style="76" bestFit="1" customWidth="1"/>
    <col min="5121" max="5362" width="17.28515625" style="76"/>
    <col min="5363" max="5363" width="2.7109375" style="76" customWidth="1"/>
    <col min="5364" max="5364" width="6.42578125" style="76" customWidth="1"/>
    <col min="5365" max="5365" width="31.5703125" style="76" customWidth="1"/>
    <col min="5366" max="5366" width="9.42578125" style="76" customWidth="1"/>
    <col min="5367" max="5367" width="17.5703125" style="76" bestFit="1" customWidth="1"/>
    <col min="5368" max="5368" width="18.85546875" style="76" customWidth="1"/>
    <col min="5369" max="5369" width="18.42578125" style="76" customWidth="1"/>
    <col min="5370" max="5371" width="18.5703125" style="76" customWidth="1"/>
    <col min="5372" max="5372" width="19" style="76" customWidth="1"/>
    <col min="5373" max="5373" width="18" style="76" bestFit="1" customWidth="1"/>
    <col min="5374" max="5374" width="18.42578125" style="76" bestFit="1" customWidth="1"/>
    <col min="5375" max="5375" width="17.85546875" style="76" customWidth="1"/>
    <col min="5376" max="5376" width="16" style="76" bestFit="1" customWidth="1"/>
    <col min="5377" max="5618" width="17.28515625" style="76"/>
    <col min="5619" max="5619" width="2.7109375" style="76" customWidth="1"/>
    <col min="5620" max="5620" width="6.42578125" style="76" customWidth="1"/>
    <col min="5621" max="5621" width="31.5703125" style="76" customWidth="1"/>
    <col min="5622" max="5622" width="9.42578125" style="76" customWidth="1"/>
    <col min="5623" max="5623" width="17.5703125" style="76" bestFit="1" customWidth="1"/>
    <col min="5624" max="5624" width="18.85546875" style="76" customWidth="1"/>
    <col min="5625" max="5625" width="18.42578125" style="76" customWidth="1"/>
    <col min="5626" max="5627" width="18.5703125" style="76" customWidth="1"/>
    <col min="5628" max="5628" width="19" style="76" customWidth="1"/>
    <col min="5629" max="5629" width="18" style="76" bestFit="1" customWidth="1"/>
    <col min="5630" max="5630" width="18.42578125" style="76" bestFit="1" customWidth="1"/>
    <col min="5631" max="5631" width="17.85546875" style="76" customWidth="1"/>
    <col min="5632" max="5632" width="16" style="76" bestFit="1" customWidth="1"/>
    <col min="5633" max="5874" width="17.28515625" style="76"/>
    <col min="5875" max="5875" width="2.7109375" style="76" customWidth="1"/>
    <col min="5876" max="5876" width="6.42578125" style="76" customWidth="1"/>
    <col min="5877" max="5877" width="31.5703125" style="76" customWidth="1"/>
    <col min="5878" max="5878" width="9.42578125" style="76" customWidth="1"/>
    <col min="5879" max="5879" width="17.5703125" style="76" bestFit="1" customWidth="1"/>
    <col min="5880" max="5880" width="18.85546875" style="76" customWidth="1"/>
    <col min="5881" max="5881" width="18.42578125" style="76" customWidth="1"/>
    <col min="5882" max="5883" width="18.5703125" style="76" customWidth="1"/>
    <col min="5884" max="5884" width="19" style="76" customWidth="1"/>
    <col min="5885" max="5885" width="18" style="76" bestFit="1" customWidth="1"/>
    <col min="5886" max="5886" width="18.42578125" style="76" bestFit="1" customWidth="1"/>
    <col min="5887" max="5887" width="17.85546875" style="76" customWidth="1"/>
    <col min="5888" max="5888" width="16" style="76" bestFit="1" customWidth="1"/>
    <col min="5889" max="6130" width="17.28515625" style="76"/>
    <col min="6131" max="6131" width="2.7109375" style="76" customWidth="1"/>
    <col min="6132" max="6132" width="6.42578125" style="76" customWidth="1"/>
    <col min="6133" max="6133" width="31.5703125" style="76" customWidth="1"/>
    <col min="6134" max="6134" width="9.42578125" style="76" customWidth="1"/>
    <col min="6135" max="6135" width="17.5703125" style="76" bestFit="1" customWidth="1"/>
    <col min="6136" max="6136" width="18.85546875" style="76" customWidth="1"/>
    <col min="6137" max="6137" width="18.42578125" style="76" customWidth="1"/>
    <col min="6138" max="6139" width="18.5703125" style="76" customWidth="1"/>
    <col min="6140" max="6140" width="19" style="76" customWidth="1"/>
    <col min="6141" max="6141" width="18" style="76" bestFit="1" customWidth="1"/>
    <col min="6142" max="6142" width="18.42578125" style="76" bestFit="1" customWidth="1"/>
    <col min="6143" max="6143" width="17.85546875" style="76" customWidth="1"/>
    <col min="6144" max="6144" width="16" style="76" bestFit="1" customWidth="1"/>
    <col min="6145" max="6386" width="17.28515625" style="76"/>
    <col min="6387" max="6387" width="2.7109375" style="76" customWidth="1"/>
    <col min="6388" max="6388" width="6.42578125" style="76" customWidth="1"/>
    <col min="6389" max="6389" width="31.5703125" style="76" customWidth="1"/>
    <col min="6390" max="6390" width="9.42578125" style="76" customWidth="1"/>
    <col min="6391" max="6391" width="17.5703125" style="76" bestFit="1" customWidth="1"/>
    <col min="6392" max="6392" width="18.85546875" style="76" customWidth="1"/>
    <col min="6393" max="6393" width="18.42578125" style="76" customWidth="1"/>
    <col min="6394" max="6395" width="18.5703125" style="76" customWidth="1"/>
    <col min="6396" max="6396" width="19" style="76" customWidth="1"/>
    <col min="6397" max="6397" width="18" style="76" bestFit="1" customWidth="1"/>
    <col min="6398" max="6398" width="18.42578125" style="76" bestFit="1" customWidth="1"/>
    <col min="6399" max="6399" width="17.85546875" style="76" customWidth="1"/>
    <col min="6400" max="6400" width="16" style="76" bestFit="1" customWidth="1"/>
    <col min="6401" max="6642" width="17.28515625" style="76"/>
    <col min="6643" max="6643" width="2.7109375" style="76" customWidth="1"/>
    <col min="6644" max="6644" width="6.42578125" style="76" customWidth="1"/>
    <col min="6645" max="6645" width="31.5703125" style="76" customWidth="1"/>
    <col min="6646" max="6646" width="9.42578125" style="76" customWidth="1"/>
    <col min="6647" max="6647" width="17.5703125" style="76" bestFit="1" customWidth="1"/>
    <col min="6648" max="6648" width="18.85546875" style="76" customWidth="1"/>
    <col min="6649" max="6649" width="18.42578125" style="76" customWidth="1"/>
    <col min="6650" max="6651" width="18.5703125" style="76" customWidth="1"/>
    <col min="6652" max="6652" width="19" style="76" customWidth="1"/>
    <col min="6653" max="6653" width="18" style="76" bestFit="1" customWidth="1"/>
    <col min="6654" max="6654" width="18.42578125" style="76" bestFit="1" customWidth="1"/>
    <col min="6655" max="6655" width="17.85546875" style="76" customWidth="1"/>
    <col min="6656" max="6656" width="16" style="76" bestFit="1" customWidth="1"/>
    <col min="6657" max="6898" width="17.28515625" style="76"/>
    <col min="6899" max="6899" width="2.7109375" style="76" customWidth="1"/>
    <col min="6900" max="6900" width="6.42578125" style="76" customWidth="1"/>
    <col min="6901" max="6901" width="31.5703125" style="76" customWidth="1"/>
    <col min="6902" max="6902" width="9.42578125" style="76" customWidth="1"/>
    <col min="6903" max="6903" width="17.5703125" style="76" bestFit="1" customWidth="1"/>
    <col min="6904" max="6904" width="18.85546875" style="76" customWidth="1"/>
    <col min="6905" max="6905" width="18.42578125" style="76" customWidth="1"/>
    <col min="6906" max="6907" width="18.5703125" style="76" customWidth="1"/>
    <col min="6908" max="6908" width="19" style="76" customWidth="1"/>
    <col min="6909" max="6909" width="18" style="76" bestFit="1" customWidth="1"/>
    <col min="6910" max="6910" width="18.42578125" style="76" bestFit="1" customWidth="1"/>
    <col min="6911" max="6911" width="17.85546875" style="76" customWidth="1"/>
    <col min="6912" max="6912" width="16" style="76" bestFit="1" customWidth="1"/>
    <col min="6913" max="7154" width="17.28515625" style="76"/>
    <col min="7155" max="7155" width="2.7109375" style="76" customWidth="1"/>
    <col min="7156" max="7156" width="6.42578125" style="76" customWidth="1"/>
    <col min="7157" max="7157" width="31.5703125" style="76" customWidth="1"/>
    <col min="7158" max="7158" width="9.42578125" style="76" customWidth="1"/>
    <col min="7159" max="7159" width="17.5703125" style="76" bestFit="1" customWidth="1"/>
    <col min="7160" max="7160" width="18.85546875" style="76" customWidth="1"/>
    <col min="7161" max="7161" width="18.42578125" style="76" customWidth="1"/>
    <col min="7162" max="7163" width="18.5703125" style="76" customWidth="1"/>
    <col min="7164" max="7164" width="19" style="76" customWidth="1"/>
    <col min="7165" max="7165" width="18" style="76" bestFit="1" customWidth="1"/>
    <col min="7166" max="7166" width="18.42578125" style="76" bestFit="1" customWidth="1"/>
    <col min="7167" max="7167" width="17.85546875" style="76" customWidth="1"/>
    <col min="7168" max="7168" width="16" style="76" bestFit="1" customWidth="1"/>
    <col min="7169" max="7410" width="17.28515625" style="76"/>
    <col min="7411" max="7411" width="2.7109375" style="76" customWidth="1"/>
    <col min="7412" max="7412" width="6.42578125" style="76" customWidth="1"/>
    <col min="7413" max="7413" width="31.5703125" style="76" customWidth="1"/>
    <col min="7414" max="7414" width="9.42578125" style="76" customWidth="1"/>
    <col min="7415" max="7415" width="17.5703125" style="76" bestFit="1" customWidth="1"/>
    <col min="7416" max="7416" width="18.85546875" style="76" customWidth="1"/>
    <col min="7417" max="7417" width="18.42578125" style="76" customWidth="1"/>
    <col min="7418" max="7419" width="18.5703125" style="76" customWidth="1"/>
    <col min="7420" max="7420" width="19" style="76" customWidth="1"/>
    <col min="7421" max="7421" width="18" style="76" bestFit="1" customWidth="1"/>
    <col min="7422" max="7422" width="18.42578125" style="76" bestFit="1" customWidth="1"/>
    <col min="7423" max="7423" width="17.85546875" style="76" customWidth="1"/>
    <col min="7424" max="7424" width="16" style="76" bestFit="1" customWidth="1"/>
    <col min="7425" max="7666" width="17.28515625" style="76"/>
    <col min="7667" max="7667" width="2.7109375" style="76" customWidth="1"/>
    <col min="7668" max="7668" width="6.42578125" style="76" customWidth="1"/>
    <col min="7669" max="7669" width="31.5703125" style="76" customWidth="1"/>
    <col min="7670" max="7670" width="9.42578125" style="76" customWidth="1"/>
    <col min="7671" max="7671" width="17.5703125" style="76" bestFit="1" customWidth="1"/>
    <col min="7672" max="7672" width="18.85546875" style="76" customWidth="1"/>
    <col min="7673" max="7673" width="18.42578125" style="76" customWidth="1"/>
    <col min="7674" max="7675" width="18.5703125" style="76" customWidth="1"/>
    <col min="7676" max="7676" width="19" style="76" customWidth="1"/>
    <col min="7677" max="7677" width="18" style="76" bestFit="1" customWidth="1"/>
    <col min="7678" max="7678" width="18.42578125" style="76" bestFit="1" customWidth="1"/>
    <col min="7679" max="7679" width="17.85546875" style="76" customWidth="1"/>
    <col min="7680" max="7680" width="16" style="76" bestFit="1" customWidth="1"/>
    <col min="7681" max="7922" width="17.28515625" style="76"/>
    <col min="7923" max="7923" width="2.7109375" style="76" customWidth="1"/>
    <col min="7924" max="7924" width="6.42578125" style="76" customWidth="1"/>
    <col min="7925" max="7925" width="31.5703125" style="76" customWidth="1"/>
    <col min="7926" max="7926" width="9.42578125" style="76" customWidth="1"/>
    <col min="7927" max="7927" width="17.5703125" style="76" bestFit="1" customWidth="1"/>
    <col min="7928" max="7928" width="18.85546875" style="76" customWidth="1"/>
    <col min="7929" max="7929" width="18.42578125" style="76" customWidth="1"/>
    <col min="7930" max="7931" width="18.5703125" style="76" customWidth="1"/>
    <col min="7932" max="7932" width="19" style="76" customWidth="1"/>
    <col min="7933" max="7933" width="18" style="76" bestFit="1" customWidth="1"/>
    <col min="7934" max="7934" width="18.42578125" style="76" bestFit="1" customWidth="1"/>
    <col min="7935" max="7935" width="17.85546875" style="76" customWidth="1"/>
    <col min="7936" max="7936" width="16" style="76" bestFit="1" customWidth="1"/>
    <col min="7937" max="8178" width="17.28515625" style="76"/>
    <col min="8179" max="8179" width="2.7109375" style="76" customWidth="1"/>
    <col min="8180" max="8180" width="6.42578125" style="76" customWidth="1"/>
    <col min="8181" max="8181" width="31.5703125" style="76" customWidth="1"/>
    <col min="8182" max="8182" width="9.42578125" style="76" customWidth="1"/>
    <col min="8183" max="8183" width="17.5703125" style="76" bestFit="1" customWidth="1"/>
    <col min="8184" max="8184" width="18.85546875" style="76" customWidth="1"/>
    <col min="8185" max="8185" width="18.42578125" style="76" customWidth="1"/>
    <col min="8186" max="8187" width="18.5703125" style="76" customWidth="1"/>
    <col min="8188" max="8188" width="19" style="76" customWidth="1"/>
    <col min="8189" max="8189" width="18" style="76" bestFit="1" customWidth="1"/>
    <col min="8190" max="8190" width="18.42578125" style="76" bestFit="1" customWidth="1"/>
    <col min="8191" max="8191" width="17.85546875" style="76" customWidth="1"/>
    <col min="8192" max="8192" width="16" style="76" bestFit="1" customWidth="1"/>
    <col min="8193" max="8434" width="17.28515625" style="76"/>
    <col min="8435" max="8435" width="2.7109375" style="76" customWidth="1"/>
    <col min="8436" max="8436" width="6.42578125" style="76" customWidth="1"/>
    <col min="8437" max="8437" width="31.5703125" style="76" customWidth="1"/>
    <col min="8438" max="8438" width="9.42578125" style="76" customWidth="1"/>
    <col min="8439" max="8439" width="17.5703125" style="76" bestFit="1" customWidth="1"/>
    <col min="8440" max="8440" width="18.85546875" style="76" customWidth="1"/>
    <col min="8441" max="8441" width="18.42578125" style="76" customWidth="1"/>
    <col min="8442" max="8443" width="18.5703125" style="76" customWidth="1"/>
    <col min="8444" max="8444" width="19" style="76" customWidth="1"/>
    <col min="8445" max="8445" width="18" style="76" bestFit="1" customWidth="1"/>
    <col min="8446" max="8446" width="18.42578125" style="76" bestFit="1" customWidth="1"/>
    <col min="8447" max="8447" width="17.85546875" style="76" customWidth="1"/>
    <col min="8448" max="8448" width="16" style="76" bestFit="1" customWidth="1"/>
    <col min="8449" max="8690" width="17.28515625" style="76"/>
    <col min="8691" max="8691" width="2.7109375" style="76" customWidth="1"/>
    <col min="8692" max="8692" width="6.42578125" style="76" customWidth="1"/>
    <col min="8693" max="8693" width="31.5703125" style="76" customWidth="1"/>
    <col min="8694" max="8694" width="9.42578125" style="76" customWidth="1"/>
    <col min="8695" max="8695" width="17.5703125" style="76" bestFit="1" customWidth="1"/>
    <col min="8696" max="8696" width="18.85546875" style="76" customWidth="1"/>
    <col min="8697" max="8697" width="18.42578125" style="76" customWidth="1"/>
    <col min="8698" max="8699" width="18.5703125" style="76" customWidth="1"/>
    <col min="8700" max="8700" width="19" style="76" customWidth="1"/>
    <col min="8701" max="8701" width="18" style="76" bestFit="1" customWidth="1"/>
    <col min="8702" max="8702" width="18.42578125" style="76" bestFit="1" customWidth="1"/>
    <col min="8703" max="8703" width="17.85546875" style="76" customWidth="1"/>
    <col min="8704" max="8704" width="16" style="76" bestFit="1" customWidth="1"/>
    <col min="8705" max="8946" width="17.28515625" style="76"/>
    <col min="8947" max="8947" width="2.7109375" style="76" customWidth="1"/>
    <col min="8948" max="8948" width="6.42578125" style="76" customWidth="1"/>
    <col min="8949" max="8949" width="31.5703125" style="76" customWidth="1"/>
    <col min="8950" max="8950" width="9.42578125" style="76" customWidth="1"/>
    <col min="8951" max="8951" width="17.5703125" style="76" bestFit="1" customWidth="1"/>
    <col min="8952" max="8952" width="18.85546875" style="76" customWidth="1"/>
    <col min="8953" max="8953" width="18.42578125" style="76" customWidth="1"/>
    <col min="8954" max="8955" width="18.5703125" style="76" customWidth="1"/>
    <col min="8956" max="8956" width="19" style="76" customWidth="1"/>
    <col min="8957" max="8957" width="18" style="76" bestFit="1" customWidth="1"/>
    <col min="8958" max="8958" width="18.42578125" style="76" bestFit="1" customWidth="1"/>
    <col min="8959" max="8959" width="17.85546875" style="76" customWidth="1"/>
    <col min="8960" max="8960" width="16" style="76" bestFit="1" customWidth="1"/>
    <col min="8961" max="9202" width="17.28515625" style="76"/>
    <col min="9203" max="9203" width="2.7109375" style="76" customWidth="1"/>
    <col min="9204" max="9204" width="6.42578125" style="76" customWidth="1"/>
    <col min="9205" max="9205" width="31.5703125" style="76" customWidth="1"/>
    <col min="9206" max="9206" width="9.42578125" style="76" customWidth="1"/>
    <col min="9207" max="9207" width="17.5703125" style="76" bestFit="1" customWidth="1"/>
    <col min="9208" max="9208" width="18.85546875" style="76" customWidth="1"/>
    <col min="9209" max="9209" width="18.42578125" style="76" customWidth="1"/>
    <col min="9210" max="9211" width="18.5703125" style="76" customWidth="1"/>
    <col min="9212" max="9212" width="19" style="76" customWidth="1"/>
    <col min="9213" max="9213" width="18" style="76" bestFit="1" customWidth="1"/>
    <col min="9214" max="9214" width="18.42578125" style="76" bestFit="1" customWidth="1"/>
    <col min="9215" max="9215" width="17.85546875" style="76" customWidth="1"/>
    <col min="9216" max="9216" width="16" style="76" bestFit="1" customWidth="1"/>
    <col min="9217" max="9458" width="17.28515625" style="76"/>
    <col min="9459" max="9459" width="2.7109375" style="76" customWidth="1"/>
    <col min="9460" max="9460" width="6.42578125" style="76" customWidth="1"/>
    <col min="9461" max="9461" width="31.5703125" style="76" customWidth="1"/>
    <col min="9462" max="9462" width="9.42578125" style="76" customWidth="1"/>
    <col min="9463" max="9463" width="17.5703125" style="76" bestFit="1" customWidth="1"/>
    <col min="9464" max="9464" width="18.85546875" style="76" customWidth="1"/>
    <col min="9465" max="9465" width="18.42578125" style="76" customWidth="1"/>
    <col min="9466" max="9467" width="18.5703125" style="76" customWidth="1"/>
    <col min="9468" max="9468" width="19" style="76" customWidth="1"/>
    <col min="9469" max="9469" width="18" style="76" bestFit="1" customWidth="1"/>
    <col min="9470" max="9470" width="18.42578125" style="76" bestFit="1" customWidth="1"/>
    <col min="9471" max="9471" width="17.85546875" style="76" customWidth="1"/>
    <col min="9472" max="9472" width="16" style="76" bestFit="1" customWidth="1"/>
    <col min="9473" max="9714" width="17.28515625" style="76"/>
    <col min="9715" max="9715" width="2.7109375" style="76" customWidth="1"/>
    <col min="9716" max="9716" width="6.42578125" style="76" customWidth="1"/>
    <col min="9717" max="9717" width="31.5703125" style="76" customWidth="1"/>
    <col min="9718" max="9718" width="9.42578125" style="76" customWidth="1"/>
    <col min="9719" max="9719" width="17.5703125" style="76" bestFit="1" customWidth="1"/>
    <col min="9720" max="9720" width="18.85546875" style="76" customWidth="1"/>
    <col min="9721" max="9721" width="18.42578125" style="76" customWidth="1"/>
    <col min="9722" max="9723" width="18.5703125" style="76" customWidth="1"/>
    <col min="9724" max="9724" width="19" style="76" customWidth="1"/>
    <col min="9725" max="9725" width="18" style="76" bestFit="1" customWidth="1"/>
    <col min="9726" max="9726" width="18.42578125" style="76" bestFit="1" customWidth="1"/>
    <col min="9727" max="9727" width="17.85546875" style="76" customWidth="1"/>
    <col min="9728" max="9728" width="16" style="76" bestFit="1" customWidth="1"/>
    <col min="9729" max="9970" width="17.28515625" style="76"/>
    <col min="9971" max="9971" width="2.7109375" style="76" customWidth="1"/>
    <col min="9972" max="9972" width="6.42578125" style="76" customWidth="1"/>
    <col min="9973" max="9973" width="31.5703125" style="76" customWidth="1"/>
    <col min="9974" max="9974" width="9.42578125" style="76" customWidth="1"/>
    <col min="9975" max="9975" width="17.5703125" style="76" bestFit="1" customWidth="1"/>
    <col min="9976" max="9976" width="18.85546875" style="76" customWidth="1"/>
    <col min="9977" max="9977" width="18.42578125" style="76" customWidth="1"/>
    <col min="9978" max="9979" width="18.5703125" style="76" customWidth="1"/>
    <col min="9980" max="9980" width="19" style="76" customWidth="1"/>
    <col min="9981" max="9981" width="18" style="76" bestFit="1" customWidth="1"/>
    <col min="9982" max="9982" width="18.42578125" style="76" bestFit="1" customWidth="1"/>
    <col min="9983" max="9983" width="17.85546875" style="76" customWidth="1"/>
    <col min="9984" max="9984" width="16" style="76" bestFit="1" customWidth="1"/>
    <col min="9985" max="10226" width="17.28515625" style="76"/>
    <col min="10227" max="10227" width="2.7109375" style="76" customWidth="1"/>
    <col min="10228" max="10228" width="6.42578125" style="76" customWidth="1"/>
    <col min="10229" max="10229" width="31.5703125" style="76" customWidth="1"/>
    <col min="10230" max="10230" width="9.42578125" style="76" customWidth="1"/>
    <col min="10231" max="10231" width="17.5703125" style="76" bestFit="1" customWidth="1"/>
    <col min="10232" max="10232" width="18.85546875" style="76" customWidth="1"/>
    <col min="10233" max="10233" width="18.42578125" style="76" customWidth="1"/>
    <col min="10234" max="10235" width="18.5703125" style="76" customWidth="1"/>
    <col min="10236" max="10236" width="19" style="76" customWidth="1"/>
    <col min="10237" max="10237" width="18" style="76" bestFit="1" customWidth="1"/>
    <col min="10238" max="10238" width="18.42578125" style="76" bestFit="1" customWidth="1"/>
    <col min="10239" max="10239" width="17.85546875" style="76" customWidth="1"/>
    <col min="10240" max="10240" width="16" style="76" bestFit="1" customWidth="1"/>
    <col min="10241" max="10482" width="17.28515625" style="76"/>
    <col min="10483" max="10483" width="2.7109375" style="76" customWidth="1"/>
    <col min="10484" max="10484" width="6.42578125" style="76" customWidth="1"/>
    <col min="10485" max="10485" width="31.5703125" style="76" customWidth="1"/>
    <col min="10486" max="10486" width="9.42578125" style="76" customWidth="1"/>
    <col min="10487" max="10487" width="17.5703125" style="76" bestFit="1" customWidth="1"/>
    <col min="10488" max="10488" width="18.85546875" style="76" customWidth="1"/>
    <col min="10489" max="10489" width="18.42578125" style="76" customWidth="1"/>
    <col min="10490" max="10491" width="18.5703125" style="76" customWidth="1"/>
    <col min="10492" max="10492" width="19" style="76" customWidth="1"/>
    <col min="10493" max="10493" width="18" style="76" bestFit="1" customWidth="1"/>
    <col min="10494" max="10494" width="18.42578125" style="76" bestFit="1" customWidth="1"/>
    <col min="10495" max="10495" width="17.85546875" style="76" customWidth="1"/>
    <col min="10496" max="10496" width="16" style="76" bestFit="1" customWidth="1"/>
    <col min="10497" max="10738" width="17.28515625" style="76"/>
    <col min="10739" max="10739" width="2.7109375" style="76" customWidth="1"/>
    <col min="10740" max="10740" width="6.42578125" style="76" customWidth="1"/>
    <col min="10741" max="10741" width="31.5703125" style="76" customWidth="1"/>
    <col min="10742" max="10742" width="9.42578125" style="76" customWidth="1"/>
    <col min="10743" max="10743" width="17.5703125" style="76" bestFit="1" customWidth="1"/>
    <col min="10744" max="10744" width="18.85546875" style="76" customWidth="1"/>
    <col min="10745" max="10745" width="18.42578125" style="76" customWidth="1"/>
    <col min="10746" max="10747" width="18.5703125" style="76" customWidth="1"/>
    <col min="10748" max="10748" width="19" style="76" customWidth="1"/>
    <col min="10749" max="10749" width="18" style="76" bestFit="1" customWidth="1"/>
    <col min="10750" max="10750" width="18.42578125" style="76" bestFit="1" customWidth="1"/>
    <col min="10751" max="10751" width="17.85546875" style="76" customWidth="1"/>
    <col min="10752" max="10752" width="16" style="76" bestFit="1" customWidth="1"/>
    <col min="10753" max="10994" width="17.28515625" style="76"/>
    <col min="10995" max="10995" width="2.7109375" style="76" customWidth="1"/>
    <col min="10996" max="10996" width="6.42578125" style="76" customWidth="1"/>
    <col min="10997" max="10997" width="31.5703125" style="76" customWidth="1"/>
    <col min="10998" max="10998" width="9.42578125" style="76" customWidth="1"/>
    <col min="10999" max="10999" width="17.5703125" style="76" bestFit="1" customWidth="1"/>
    <col min="11000" max="11000" width="18.85546875" style="76" customWidth="1"/>
    <col min="11001" max="11001" width="18.42578125" style="76" customWidth="1"/>
    <col min="11002" max="11003" width="18.5703125" style="76" customWidth="1"/>
    <col min="11004" max="11004" width="19" style="76" customWidth="1"/>
    <col min="11005" max="11005" width="18" style="76" bestFit="1" customWidth="1"/>
    <col min="11006" max="11006" width="18.42578125" style="76" bestFit="1" customWidth="1"/>
    <col min="11007" max="11007" width="17.85546875" style="76" customWidth="1"/>
    <col min="11008" max="11008" width="16" style="76" bestFit="1" customWidth="1"/>
    <col min="11009" max="11250" width="17.28515625" style="76"/>
    <col min="11251" max="11251" width="2.7109375" style="76" customWidth="1"/>
    <col min="11252" max="11252" width="6.42578125" style="76" customWidth="1"/>
    <col min="11253" max="11253" width="31.5703125" style="76" customWidth="1"/>
    <col min="11254" max="11254" width="9.42578125" style="76" customWidth="1"/>
    <col min="11255" max="11255" width="17.5703125" style="76" bestFit="1" customWidth="1"/>
    <col min="11256" max="11256" width="18.85546875" style="76" customWidth="1"/>
    <col min="11257" max="11257" width="18.42578125" style="76" customWidth="1"/>
    <col min="11258" max="11259" width="18.5703125" style="76" customWidth="1"/>
    <col min="11260" max="11260" width="19" style="76" customWidth="1"/>
    <col min="11261" max="11261" width="18" style="76" bestFit="1" customWidth="1"/>
    <col min="11262" max="11262" width="18.42578125" style="76" bestFit="1" customWidth="1"/>
    <col min="11263" max="11263" width="17.85546875" style="76" customWidth="1"/>
    <col min="11264" max="11264" width="16" style="76" bestFit="1" customWidth="1"/>
    <col min="11265" max="11506" width="17.28515625" style="76"/>
    <col min="11507" max="11507" width="2.7109375" style="76" customWidth="1"/>
    <col min="11508" max="11508" width="6.42578125" style="76" customWidth="1"/>
    <col min="11509" max="11509" width="31.5703125" style="76" customWidth="1"/>
    <col min="11510" max="11510" width="9.42578125" style="76" customWidth="1"/>
    <col min="11511" max="11511" width="17.5703125" style="76" bestFit="1" customWidth="1"/>
    <col min="11512" max="11512" width="18.85546875" style="76" customWidth="1"/>
    <col min="11513" max="11513" width="18.42578125" style="76" customWidth="1"/>
    <col min="11514" max="11515" width="18.5703125" style="76" customWidth="1"/>
    <col min="11516" max="11516" width="19" style="76" customWidth="1"/>
    <col min="11517" max="11517" width="18" style="76" bestFit="1" customWidth="1"/>
    <col min="11518" max="11518" width="18.42578125" style="76" bestFit="1" customWidth="1"/>
    <col min="11519" max="11519" width="17.85546875" style="76" customWidth="1"/>
    <col min="11520" max="11520" width="16" style="76" bestFit="1" customWidth="1"/>
    <col min="11521" max="11762" width="17.28515625" style="76"/>
    <col min="11763" max="11763" width="2.7109375" style="76" customWidth="1"/>
    <col min="11764" max="11764" width="6.42578125" style="76" customWidth="1"/>
    <col min="11765" max="11765" width="31.5703125" style="76" customWidth="1"/>
    <col min="11766" max="11766" width="9.42578125" style="76" customWidth="1"/>
    <col min="11767" max="11767" width="17.5703125" style="76" bestFit="1" customWidth="1"/>
    <col min="11768" max="11768" width="18.85546875" style="76" customWidth="1"/>
    <col min="11769" max="11769" width="18.42578125" style="76" customWidth="1"/>
    <col min="11770" max="11771" width="18.5703125" style="76" customWidth="1"/>
    <col min="11772" max="11772" width="19" style="76" customWidth="1"/>
    <col min="11773" max="11773" width="18" style="76" bestFit="1" customWidth="1"/>
    <col min="11774" max="11774" width="18.42578125" style="76" bestFit="1" customWidth="1"/>
    <col min="11775" max="11775" width="17.85546875" style="76" customWidth="1"/>
    <col min="11776" max="11776" width="16" style="76" bestFit="1" customWidth="1"/>
    <col min="11777" max="12018" width="17.28515625" style="76"/>
    <col min="12019" max="12019" width="2.7109375" style="76" customWidth="1"/>
    <col min="12020" max="12020" width="6.42578125" style="76" customWidth="1"/>
    <col min="12021" max="12021" width="31.5703125" style="76" customWidth="1"/>
    <col min="12022" max="12022" width="9.42578125" style="76" customWidth="1"/>
    <col min="12023" max="12023" width="17.5703125" style="76" bestFit="1" customWidth="1"/>
    <col min="12024" max="12024" width="18.85546875" style="76" customWidth="1"/>
    <col min="12025" max="12025" width="18.42578125" style="76" customWidth="1"/>
    <col min="12026" max="12027" width="18.5703125" style="76" customWidth="1"/>
    <col min="12028" max="12028" width="19" style="76" customWidth="1"/>
    <col min="12029" max="12029" width="18" style="76" bestFit="1" customWidth="1"/>
    <col min="12030" max="12030" width="18.42578125" style="76" bestFit="1" customWidth="1"/>
    <col min="12031" max="12031" width="17.85546875" style="76" customWidth="1"/>
    <col min="12032" max="12032" width="16" style="76" bestFit="1" customWidth="1"/>
    <col min="12033" max="12274" width="17.28515625" style="76"/>
    <col min="12275" max="12275" width="2.7109375" style="76" customWidth="1"/>
    <col min="12276" max="12276" width="6.42578125" style="76" customWidth="1"/>
    <col min="12277" max="12277" width="31.5703125" style="76" customWidth="1"/>
    <col min="12278" max="12278" width="9.42578125" style="76" customWidth="1"/>
    <col min="12279" max="12279" width="17.5703125" style="76" bestFit="1" customWidth="1"/>
    <col min="12280" max="12280" width="18.85546875" style="76" customWidth="1"/>
    <col min="12281" max="12281" width="18.42578125" style="76" customWidth="1"/>
    <col min="12282" max="12283" width="18.5703125" style="76" customWidth="1"/>
    <col min="12284" max="12284" width="19" style="76" customWidth="1"/>
    <col min="12285" max="12285" width="18" style="76" bestFit="1" customWidth="1"/>
    <col min="12286" max="12286" width="18.42578125" style="76" bestFit="1" customWidth="1"/>
    <col min="12287" max="12287" width="17.85546875" style="76" customWidth="1"/>
    <col min="12288" max="12288" width="16" style="76" bestFit="1" customWidth="1"/>
    <col min="12289" max="12530" width="17.28515625" style="76"/>
    <col min="12531" max="12531" width="2.7109375" style="76" customWidth="1"/>
    <col min="12532" max="12532" width="6.42578125" style="76" customWidth="1"/>
    <col min="12533" max="12533" width="31.5703125" style="76" customWidth="1"/>
    <col min="12534" max="12534" width="9.42578125" style="76" customWidth="1"/>
    <col min="12535" max="12535" width="17.5703125" style="76" bestFit="1" customWidth="1"/>
    <col min="12536" max="12536" width="18.85546875" style="76" customWidth="1"/>
    <col min="12537" max="12537" width="18.42578125" style="76" customWidth="1"/>
    <col min="12538" max="12539" width="18.5703125" style="76" customWidth="1"/>
    <col min="12540" max="12540" width="19" style="76" customWidth="1"/>
    <col min="12541" max="12541" width="18" style="76" bestFit="1" customWidth="1"/>
    <col min="12542" max="12542" width="18.42578125" style="76" bestFit="1" customWidth="1"/>
    <col min="12543" max="12543" width="17.85546875" style="76" customWidth="1"/>
    <col min="12544" max="12544" width="16" style="76" bestFit="1" customWidth="1"/>
    <col min="12545" max="12786" width="17.28515625" style="76"/>
    <col min="12787" max="12787" width="2.7109375" style="76" customWidth="1"/>
    <col min="12788" max="12788" width="6.42578125" style="76" customWidth="1"/>
    <col min="12789" max="12789" width="31.5703125" style="76" customWidth="1"/>
    <col min="12790" max="12790" width="9.42578125" style="76" customWidth="1"/>
    <col min="12791" max="12791" width="17.5703125" style="76" bestFit="1" customWidth="1"/>
    <col min="12792" max="12792" width="18.85546875" style="76" customWidth="1"/>
    <col min="12793" max="12793" width="18.42578125" style="76" customWidth="1"/>
    <col min="12794" max="12795" width="18.5703125" style="76" customWidth="1"/>
    <col min="12796" max="12796" width="19" style="76" customWidth="1"/>
    <col min="12797" max="12797" width="18" style="76" bestFit="1" customWidth="1"/>
    <col min="12798" max="12798" width="18.42578125" style="76" bestFit="1" customWidth="1"/>
    <col min="12799" max="12799" width="17.85546875" style="76" customWidth="1"/>
    <col min="12800" max="12800" width="16" style="76" bestFit="1" customWidth="1"/>
    <col min="12801" max="13042" width="17.28515625" style="76"/>
    <col min="13043" max="13043" width="2.7109375" style="76" customWidth="1"/>
    <col min="13044" max="13044" width="6.42578125" style="76" customWidth="1"/>
    <col min="13045" max="13045" width="31.5703125" style="76" customWidth="1"/>
    <col min="13046" max="13046" width="9.42578125" style="76" customWidth="1"/>
    <col min="13047" max="13047" width="17.5703125" style="76" bestFit="1" customWidth="1"/>
    <col min="13048" max="13048" width="18.85546875" style="76" customWidth="1"/>
    <col min="13049" max="13049" width="18.42578125" style="76" customWidth="1"/>
    <col min="13050" max="13051" width="18.5703125" style="76" customWidth="1"/>
    <col min="13052" max="13052" width="19" style="76" customWidth="1"/>
    <col min="13053" max="13053" width="18" style="76" bestFit="1" customWidth="1"/>
    <col min="13054" max="13054" width="18.42578125" style="76" bestFit="1" customWidth="1"/>
    <col min="13055" max="13055" width="17.85546875" style="76" customWidth="1"/>
    <col min="13056" max="13056" width="16" style="76" bestFit="1" customWidth="1"/>
    <col min="13057" max="13298" width="17.28515625" style="76"/>
    <col min="13299" max="13299" width="2.7109375" style="76" customWidth="1"/>
    <col min="13300" max="13300" width="6.42578125" style="76" customWidth="1"/>
    <col min="13301" max="13301" width="31.5703125" style="76" customWidth="1"/>
    <col min="13302" max="13302" width="9.42578125" style="76" customWidth="1"/>
    <col min="13303" max="13303" width="17.5703125" style="76" bestFit="1" customWidth="1"/>
    <col min="13304" max="13304" width="18.85546875" style="76" customWidth="1"/>
    <col min="13305" max="13305" width="18.42578125" style="76" customWidth="1"/>
    <col min="13306" max="13307" width="18.5703125" style="76" customWidth="1"/>
    <col min="13308" max="13308" width="19" style="76" customWidth="1"/>
    <col min="13309" max="13309" width="18" style="76" bestFit="1" customWidth="1"/>
    <col min="13310" max="13310" width="18.42578125" style="76" bestFit="1" customWidth="1"/>
    <col min="13311" max="13311" width="17.85546875" style="76" customWidth="1"/>
    <col min="13312" max="13312" width="16" style="76" bestFit="1" customWidth="1"/>
    <col min="13313" max="13554" width="17.28515625" style="76"/>
    <col min="13555" max="13555" width="2.7109375" style="76" customWidth="1"/>
    <col min="13556" max="13556" width="6.42578125" style="76" customWidth="1"/>
    <col min="13557" max="13557" width="31.5703125" style="76" customWidth="1"/>
    <col min="13558" max="13558" width="9.42578125" style="76" customWidth="1"/>
    <col min="13559" max="13559" width="17.5703125" style="76" bestFit="1" customWidth="1"/>
    <col min="13560" max="13560" width="18.85546875" style="76" customWidth="1"/>
    <col min="13561" max="13561" width="18.42578125" style="76" customWidth="1"/>
    <col min="13562" max="13563" width="18.5703125" style="76" customWidth="1"/>
    <col min="13564" max="13564" width="19" style="76" customWidth="1"/>
    <col min="13565" max="13565" width="18" style="76" bestFit="1" customWidth="1"/>
    <col min="13566" max="13566" width="18.42578125" style="76" bestFit="1" customWidth="1"/>
    <col min="13567" max="13567" width="17.85546875" style="76" customWidth="1"/>
    <col min="13568" max="13568" width="16" style="76" bestFit="1" customWidth="1"/>
    <col min="13569" max="13810" width="17.28515625" style="76"/>
    <col min="13811" max="13811" width="2.7109375" style="76" customWidth="1"/>
    <col min="13812" max="13812" width="6.42578125" style="76" customWidth="1"/>
    <col min="13813" max="13813" width="31.5703125" style="76" customWidth="1"/>
    <col min="13814" max="13814" width="9.42578125" style="76" customWidth="1"/>
    <col min="13815" max="13815" width="17.5703125" style="76" bestFit="1" customWidth="1"/>
    <col min="13816" max="13816" width="18.85546875" style="76" customWidth="1"/>
    <col min="13817" max="13817" width="18.42578125" style="76" customWidth="1"/>
    <col min="13818" max="13819" width="18.5703125" style="76" customWidth="1"/>
    <col min="13820" max="13820" width="19" style="76" customWidth="1"/>
    <col min="13821" max="13821" width="18" style="76" bestFit="1" customWidth="1"/>
    <col min="13822" max="13822" width="18.42578125" style="76" bestFit="1" customWidth="1"/>
    <col min="13823" max="13823" width="17.85546875" style="76" customWidth="1"/>
    <col min="13824" max="13824" width="16" style="76" bestFit="1" customWidth="1"/>
    <col min="13825" max="14066" width="17.28515625" style="76"/>
    <col min="14067" max="14067" width="2.7109375" style="76" customWidth="1"/>
    <col min="14068" max="14068" width="6.42578125" style="76" customWidth="1"/>
    <col min="14069" max="14069" width="31.5703125" style="76" customWidth="1"/>
    <col min="14070" max="14070" width="9.42578125" style="76" customWidth="1"/>
    <col min="14071" max="14071" width="17.5703125" style="76" bestFit="1" customWidth="1"/>
    <col min="14072" max="14072" width="18.85546875" style="76" customWidth="1"/>
    <col min="14073" max="14073" width="18.42578125" style="76" customWidth="1"/>
    <col min="14074" max="14075" width="18.5703125" style="76" customWidth="1"/>
    <col min="14076" max="14076" width="19" style="76" customWidth="1"/>
    <col min="14077" max="14077" width="18" style="76" bestFit="1" customWidth="1"/>
    <col min="14078" max="14078" width="18.42578125" style="76" bestFit="1" customWidth="1"/>
    <col min="14079" max="14079" width="17.85546875" style="76" customWidth="1"/>
    <col min="14080" max="14080" width="16" style="76" bestFit="1" customWidth="1"/>
    <col min="14081" max="14322" width="17.28515625" style="76"/>
    <col min="14323" max="14323" width="2.7109375" style="76" customWidth="1"/>
    <col min="14324" max="14324" width="6.42578125" style="76" customWidth="1"/>
    <col min="14325" max="14325" width="31.5703125" style="76" customWidth="1"/>
    <col min="14326" max="14326" width="9.42578125" style="76" customWidth="1"/>
    <col min="14327" max="14327" width="17.5703125" style="76" bestFit="1" customWidth="1"/>
    <col min="14328" max="14328" width="18.85546875" style="76" customWidth="1"/>
    <col min="14329" max="14329" width="18.42578125" style="76" customWidth="1"/>
    <col min="14330" max="14331" width="18.5703125" style="76" customWidth="1"/>
    <col min="14332" max="14332" width="19" style="76" customWidth="1"/>
    <col min="14333" max="14333" width="18" style="76" bestFit="1" customWidth="1"/>
    <col min="14334" max="14334" width="18.42578125" style="76" bestFit="1" customWidth="1"/>
    <col min="14335" max="14335" width="17.85546875" style="76" customWidth="1"/>
    <col min="14336" max="14336" width="16" style="76" bestFit="1" customWidth="1"/>
    <col min="14337" max="14578" width="17.28515625" style="76"/>
    <col min="14579" max="14579" width="2.7109375" style="76" customWidth="1"/>
    <col min="14580" max="14580" width="6.42578125" style="76" customWidth="1"/>
    <col min="14581" max="14581" width="31.5703125" style="76" customWidth="1"/>
    <col min="14582" max="14582" width="9.42578125" style="76" customWidth="1"/>
    <col min="14583" max="14583" width="17.5703125" style="76" bestFit="1" customWidth="1"/>
    <col min="14584" max="14584" width="18.85546875" style="76" customWidth="1"/>
    <col min="14585" max="14585" width="18.42578125" style="76" customWidth="1"/>
    <col min="14586" max="14587" width="18.5703125" style="76" customWidth="1"/>
    <col min="14588" max="14588" width="19" style="76" customWidth="1"/>
    <col min="14589" max="14589" width="18" style="76" bestFit="1" customWidth="1"/>
    <col min="14590" max="14590" width="18.42578125" style="76" bestFit="1" customWidth="1"/>
    <col min="14591" max="14591" width="17.85546875" style="76" customWidth="1"/>
    <col min="14592" max="14592" width="16" style="76" bestFit="1" customWidth="1"/>
    <col min="14593" max="14834" width="17.28515625" style="76"/>
    <col min="14835" max="14835" width="2.7109375" style="76" customWidth="1"/>
    <col min="14836" max="14836" width="6.42578125" style="76" customWidth="1"/>
    <col min="14837" max="14837" width="31.5703125" style="76" customWidth="1"/>
    <col min="14838" max="14838" width="9.42578125" style="76" customWidth="1"/>
    <col min="14839" max="14839" width="17.5703125" style="76" bestFit="1" customWidth="1"/>
    <col min="14840" max="14840" width="18.85546875" style="76" customWidth="1"/>
    <col min="14841" max="14841" width="18.42578125" style="76" customWidth="1"/>
    <col min="14842" max="14843" width="18.5703125" style="76" customWidth="1"/>
    <col min="14844" max="14844" width="19" style="76" customWidth="1"/>
    <col min="14845" max="14845" width="18" style="76" bestFit="1" customWidth="1"/>
    <col min="14846" max="14846" width="18.42578125" style="76" bestFit="1" customWidth="1"/>
    <col min="14847" max="14847" width="17.85546875" style="76" customWidth="1"/>
    <col min="14848" max="14848" width="16" style="76" bestFit="1" customWidth="1"/>
    <col min="14849" max="15090" width="17.28515625" style="76"/>
    <col min="15091" max="15091" width="2.7109375" style="76" customWidth="1"/>
    <col min="15092" max="15092" width="6.42578125" style="76" customWidth="1"/>
    <col min="15093" max="15093" width="31.5703125" style="76" customWidth="1"/>
    <col min="15094" max="15094" width="9.42578125" style="76" customWidth="1"/>
    <col min="15095" max="15095" width="17.5703125" style="76" bestFit="1" customWidth="1"/>
    <col min="15096" max="15096" width="18.85546875" style="76" customWidth="1"/>
    <col min="15097" max="15097" width="18.42578125" style="76" customWidth="1"/>
    <col min="15098" max="15099" width="18.5703125" style="76" customWidth="1"/>
    <col min="15100" max="15100" width="19" style="76" customWidth="1"/>
    <col min="15101" max="15101" width="18" style="76" bestFit="1" customWidth="1"/>
    <col min="15102" max="15102" width="18.42578125" style="76" bestFit="1" customWidth="1"/>
    <col min="15103" max="15103" width="17.85546875" style="76" customWidth="1"/>
    <col min="15104" max="15104" width="16" style="76" bestFit="1" customWidth="1"/>
    <col min="15105" max="15346" width="17.28515625" style="76"/>
    <col min="15347" max="15347" width="2.7109375" style="76" customWidth="1"/>
    <col min="15348" max="15348" width="6.42578125" style="76" customWidth="1"/>
    <col min="15349" max="15349" width="31.5703125" style="76" customWidth="1"/>
    <col min="15350" max="15350" width="9.42578125" style="76" customWidth="1"/>
    <col min="15351" max="15351" width="17.5703125" style="76" bestFit="1" customWidth="1"/>
    <col min="15352" max="15352" width="18.85546875" style="76" customWidth="1"/>
    <col min="15353" max="15353" width="18.42578125" style="76" customWidth="1"/>
    <col min="15354" max="15355" width="18.5703125" style="76" customWidth="1"/>
    <col min="15356" max="15356" width="19" style="76" customWidth="1"/>
    <col min="15357" max="15357" width="18" style="76" bestFit="1" customWidth="1"/>
    <col min="15358" max="15358" width="18.42578125" style="76" bestFit="1" customWidth="1"/>
    <col min="15359" max="15359" width="17.85546875" style="76" customWidth="1"/>
    <col min="15360" max="15360" width="16" style="76" bestFit="1" customWidth="1"/>
    <col min="15361" max="15602" width="17.28515625" style="76"/>
    <col min="15603" max="15603" width="2.7109375" style="76" customWidth="1"/>
    <col min="15604" max="15604" width="6.42578125" style="76" customWidth="1"/>
    <col min="15605" max="15605" width="31.5703125" style="76" customWidth="1"/>
    <col min="15606" max="15606" width="9.42578125" style="76" customWidth="1"/>
    <col min="15607" max="15607" width="17.5703125" style="76" bestFit="1" customWidth="1"/>
    <col min="15608" max="15608" width="18.85546875" style="76" customWidth="1"/>
    <col min="15609" max="15609" width="18.42578125" style="76" customWidth="1"/>
    <col min="15610" max="15611" width="18.5703125" style="76" customWidth="1"/>
    <col min="15612" max="15612" width="19" style="76" customWidth="1"/>
    <col min="15613" max="15613" width="18" style="76" bestFit="1" customWidth="1"/>
    <col min="15614" max="15614" width="18.42578125" style="76" bestFit="1" customWidth="1"/>
    <col min="15615" max="15615" width="17.85546875" style="76" customWidth="1"/>
    <col min="15616" max="15616" width="16" style="76" bestFit="1" customWidth="1"/>
    <col min="15617" max="15858" width="17.28515625" style="76"/>
    <col min="15859" max="15859" width="2.7109375" style="76" customWidth="1"/>
    <col min="15860" max="15860" width="6.42578125" style="76" customWidth="1"/>
    <col min="15861" max="15861" width="31.5703125" style="76" customWidth="1"/>
    <col min="15862" max="15862" width="9.42578125" style="76" customWidth="1"/>
    <col min="15863" max="15863" width="17.5703125" style="76" bestFit="1" customWidth="1"/>
    <col min="15864" max="15864" width="18.85546875" style="76" customWidth="1"/>
    <col min="15865" max="15865" width="18.42578125" style="76" customWidth="1"/>
    <col min="15866" max="15867" width="18.5703125" style="76" customWidth="1"/>
    <col min="15868" max="15868" width="19" style="76" customWidth="1"/>
    <col min="15869" max="15869" width="18" style="76" bestFit="1" customWidth="1"/>
    <col min="15870" max="15870" width="18.42578125" style="76" bestFit="1" customWidth="1"/>
    <col min="15871" max="15871" width="17.85546875" style="76" customWidth="1"/>
    <col min="15872" max="15872" width="16" style="76" bestFit="1" customWidth="1"/>
    <col min="15873" max="16114" width="17.28515625" style="76"/>
    <col min="16115" max="16115" width="2.7109375" style="76" customWidth="1"/>
    <col min="16116" max="16116" width="6.42578125" style="76" customWidth="1"/>
    <col min="16117" max="16117" width="31.5703125" style="76" customWidth="1"/>
    <col min="16118" max="16118" width="9.42578125" style="76" customWidth="1"/>
    <col min="16119" max="16119" width="17.5703125" style="76" bestFit="1" customWidth="1"/>
    <col min="16120" max="16120" width="18.85546875" style="76" customWidth="1"/>
    <col min="16121" max="16121" width="18.42578125" style="76" customWidth="1"/>
    <col min="16122" max="16123" width="18.5703125" style="76" customWidth="1"/>
    <col min="16124" max="16124" width="19" style="76" customWidth="1"/>
    <col min="16125" max="16125" width="18" style="76" bestFit="1" customWidth="1"/>
    <col min="16126" max="16126" width="18.42578125" style="76" bestFit="1" customWidth="1"/>
    <col min="16127" max="16127" width="17.85546875" style="76" customWidth="1"/>
    <col min="16128" max="16128" width="16" style="76" bestFit="1" customWidth="1"/>
    <col min="16129" max="16384" width="17.28515625" style="76"/>
  </cols>
  <sheetData>
    <row r="1" spans="2:16" x14ac:dyDescent="0.2">
      <c r="E1" s="57"/>
      <c r="K1" s="59"/>
    </row>
    <row r="2" spans="2:16" x14ac:dyDescent="0.2">
      <c r="C2" s="79" t="s">
        <v>168</v>
      </c>
      <c r="E2" s="57"/>
      <c r="F2" s="59"/>
      <c r="G2" s="59"/>
      <c r="H2" s="59"/>
      <c r="I2" s="59"/>
    </row>
    <row r="3" spans="2:16" x14ac:dyDescent="0.2">
      <c r="C3" s="79" t="s">
        <v>169</v>
      </c>
      <c r="D3" s="80"/>
      <c r="E3" s="60"/>
      <c r="F3" s="81"/>
    </row>
    <row r="4" spans="2:16" s="82" customFormat="1" ht="24" x14ac:dyDescent="0.25">
      <c r="B4" s="83" t="s">
        <v>170</v>
      </c>
      <c r="C4" s="83" t="s">
        <v>171</v>
      </c>
      <c r="D4" s="84" t="s">
        <v>172</v>
      </c>
      <c r="E4" s="61" t="s">
        <v>291</v>
      </c>
      <c r="F4" s="62" t="s">
        <v>173</v>
      </c>
      <c r="G4" s="85" t="s">
        <v>174</v>
      </c>
      <c r="H4" s="85" t="s">
        <v>175</v>
      </c>
      <c r="I4" s="85" t="s">
        <v>176</v>
      </c>
      <c r="J4" s="85" t="s">
        <v>4</v>
      </c>
      <c r="K4" s="85" t="s">
        <v>177</v>
      </c>
      <c r="L4" s="85" t="s">
        <v>292</v>
      </c>
      <c r="N4" s="108" t="s">
        <v>294</v>
      </c>
      <c r="P4" s="109"/>
    </row>
    <row r="5" spans="2:16" x14ac:dyDescent="0.2">
      <c r="B5" s="86">
        <v>1</v>
      </c>
      <c r="C5" s="87" t="s">
        <v>182</v>
      </c>
      <c r="D5" s="88">
        <v>0</v>
      </c>
      <c r="E5" s="64">
        <v>47181166</v>
      </c>
      <c r="F5" s="89"/>
      <c r="G5" s="89"/>
      <c r="H5" s="89"/>
      <c r="I5" s="89"/>
      <c r="J5" s="66">
        <f>E5+F5+G5-H5</f>
        <v>47181166</v>
      </c>
      <c r="K5" s="67">
        <f>(E5+F5-H5)*D5+(G5*D5/2)</f>
        <v>0</v>
      </c>
      <c r="L5" s="89">
        <f>J5-K5</f>
        <v>47181166</v>
      </c>
      <c r="P5" s="78">
        <f>+F5+G5-N5</f>
        <v>0</v>
      </c>
    </row>
    <row r="6" spans="2:16" x14ac:dyDescent="0.2">
      <c r="B6" s="86">
        <v>2</v>
      </c>
      <c r="C6" s="87" t="s">
        <v>183</v>
      </c>
      <c r="D6" s="88">
        <v>0.1</v>
      </c>
      <c r="E6" s="64">
        <v>26178.39</v>
      </c>
      <c r="F6" s="89"/>
      <c r="G6" s="89"/>
      <c r="H6" s="89"/>
      <c r="I6" s="89"/>
      <c r="J6" s="66">
        <f t="shared" ref="J6:J69" si="0">E6+F6+G6-H6</f>
        <v>26178.39</v>
      </c>
      <c r="K6" s="67">
        <f t="shared" ref="K6:K69" si="1">(E6+F6-H6)*D6+(G6*D6/2)</f>
        <v>2617.8389999999999</v>
      </c>
      <c r="L6" s="89">
        <f t="shared" ref="L6:L69" si="2">J6-K6</f>
        <v>23560.550999999999</v>
      </c>
      <c r="P6" s="78">
        <f t="shared" ref="P6:P69" si="3">+F6+G6-N6</f>
        <v>0</v>
      </c>
    </row>
    <row r="7" spans="2:16" x14ac:dyDescent="0.2">
      <c r="B7" s="86">
        <v>3</v>
      </c>
      <c r="C7" s="87" t="s">
        <v>184</v>
      </c>
      <c r="D7" s="88">
        <v>0.15</v>
      </c>
      <c r="E7" s="64">
        <v>1179113.6735479215</v>
      </c>
      <c r="F7" s="64">
        <f>68750-68750</f>
        <v>0</v>
      </c>
      <c r="G7" s="89"/>
      <c r="H7" s="66"/>
      <c r="I7" s="66"/>
      <c r="J7" s="66">
        <f t="shared" si="0"/>
        <v>1179113.6735479215</v>
      </c>
      <c r="K7" s="67">
        <f t="shared" si="1"/>
        <v>176867.0510321882</v>
      </c>
      <c r="L7" s="89">
        <f t="shared" si="2"/>
        <v>1002246.6225157332</v>
      </c>
      <c r="P7" s="78">
        <f t="shared" si="3"/>
        <v>0</v>
      </c>
    </row>
    <row r="8" spans="2:16" x14ac:dyDescent="0.2">
      <c r="B8" s="86">
        <v>4</v>
      </c>
      <c r="C8" s="87" t="s">
        <v>185</v>
      </c>
      <c r="D8" s="88">
        <v>0.1</v>
      </c>
      <c r="E8" s="64">
        <v>4774798.5866999999</v>
      </c>
      <c r="F8" s="66"/>
      <c r="G8" s="66"/>
      <c r="H8" s="66"/>
      <c r="I8" s="66"/>
      <c r="J8" s="66">
        <f t="shared" si="0"/>
        <v>4774798.5866999999</v>
      </c>
      <c r="K8" s="67">
        <f t="shared" si="1"/>
        <v>477479.85866999999</v>
      </c>
      <c r="L8" s="89">
        <f t="shared" si="2"/>
        <v>4297318.7280299999</v>
      </c>
      <c r="P8" s="78">
        <f t="shared" si="3"/>
        <v>0</v>
      </c>
    </row>
    <row r="9" spans="2:16" x14ac:dyDescent="0.2">
      <c r="B9" s="86">
        <v>5</v>
      </c>
      <c r="C9" s="90" t="s">
        <v>186</v>
      </c>
      <c r="D9" s="88">
        <v>0.1</v>
      </c>
      <c r="E9" s="64">
        <v>456933.76808095205</v>
      </c>
      <c r="F9" s="68"/>
      <c r="G9" s="91"/>
      <c r="H9" s="66"/>
      <c r="I9" s="66"/>
      <c r="J9" s="66">
        <f t="shared" si="0"/>
        <v>456933.76808095205</v>
      </c>
      <c r="K9" s="67">
        <f t="shared" si="1"/>
        <v>45693.376808095207</v>
      </c>
      <c r="L9" s="89">
        <f t="shared" si="2"/>
        <v>411240.39127285685</v>
      </c>
      <c r="P9" s="78">
        <f t="shared" si="3"/>
        <v>0</v>
      </c>
    </row>
    <row r="10" spans="2:16" x14ac:dyDescent="0.2">
      <c r="B10" s="86">
        <v>6</v>
      </c>
      <c r="C10" s="87" t="s">
        <v>187</v>
      </c>
      <c r="D10" s="88">
        <v>0.1</v>
      </c>
      <c r="E10" s="64">
        <v>133395255.78229801</v>
      </c>
      <c r="F10" s="69">
        <v>63630</v>
      </c>
      <c r="G10" s="64">
        <f>30000+113825</f>
        <v>143825</v>
      </c>
      <c r="H10" s="89"/>
      <c r="I10" s="89"/>
      <c r="J10" s="66">
        <f t="shared" si="0"/>
        <v>133602710.78229801</v>
      </c>
      <c r="K10" s="67">
        <f t="shared" si="1"/>
        <v>13353079.828229802</v>
      </c>
      <c r="L10" s="89">
        <f t="shared" si="2"/>
        <v>120249630.95406821</v>
      </c>
      <c r="N10" s="78">
        <v>207455</v>
      </c>
      <c r="P10" s="78">
        <f t="shared" si="3"/>
        <v>0</v>
      </c>
    </row>
    <row r="11" spans="2:16" x14ac:dyDescent="0.2">
      <c r="B11" s="86">
        <v>7</v>
      </c>
      <c r="C11" s="87" t="s">
        <v>188</v>
      </c>
      <c r="D11" s="88">
        <v>0.15</v>
      </c>
      <c r="E11" s="64"/>
      <c r="F11" s="69"/>
      <c r="G11" s="64">
        <v>31666.1</v>
      </c>
      <c r="H11" s="89"/>
      <c r="I11" s="89"/>
      <c r="J11" s="66">
        <f t="shared" si="0"/>
        <v>31666.1</v>
      </c>
      <c r="K11" s="67">
        <f t="shared" si="1"/>
        <v>2374.9575</v>
      </c>
      <c r="L11" s="89">
        <f t="shared" si="2"/>
        <v>29291.142499999998</v>
      </c>
      <c r="N11" s="78">
        <v>31666.1</v>
      </c>
      <c r="P11" s="78">
        <f t="shared" si="3"/>
        <v>0</v>
      </c>
    </row>
    <row r="12" spans="2:16" x14ac:dyDescent="0.2">
      <c r="B12" s="86">
        <v>8</v>
      </c>
      <c r="C12" s="87" t="s">
        <v>189</v>
      </c>
      <c r="D12" s="88">
        <v>0.15</v>
      </c>
      <c r="E12" s="64">
        <v>484656.10709820152</v>
      </c>
      <c r="F12" s="64"/>
      <c r="G12" s="64">
        <v>16101.69</v>
      </c>
      <c r="H12" s="66"/>
      <c r="I12" s="66"/>
      <c r="J12" s="66">
        <f t="shared" si="0"/>
        <v>500757.79709820152</v>
      </c>
      <c r="K12" s="67">
        <f t="shared" si="1"/>
        <v>73906.042814730215</v>
      </c>
      <c r="L12" s="89">
        <f t="shared" si="2"/>
        <v>426851.75428347132</v>
      </c>
      <c r="N12" s="78">
        <v>16101.69</v>
      </c>
      <c r="P12" s="78">
        <f t="shared" si="3"/>
        <v>0</v>
      </c>
    </row>
    <row r="13" spans="2:16" x14ac:dyDescent="0.2">
      <c r="B13" s="86">
        <v>9</v>
      </c>
      <c r="C13" s="87" t="s">
        <v>190</v>
      </c>
      <c r="D13" s="88">
        <v>0</v>
      </c>
      <c r="E13" s="64">
        <v>142391714.53</v>
      </c>
      <c r="F13" s="64">
        <f>11550+18512640.61+1325139.73</f>
        <v>19849330.34</v>
      </c>
      <c r="G13" s="64">
        <f>2469984.97+1185601.1-11550</f>
        <v>3644036.0700000003</v>
      </c>
      <c r="H13" s="66"/>
      <c r="I13" s="66"/>
      <c r="J13" s="66">
        <f t="shared" si="0"/>
        <v>165885080.94</v>
      </c>
      <c r="K13" s="67">
        <f t="shared" si="1"/>
        <v>0</v>
      </c>
      <c r="L13" s="89">
        <f t="shared" si="2"/>
        <v>165885080.94</v>
      </c>
      <c r="N13" s="78">
        <v>23493366.41</v>
      </c>
      <c r="P13" s="78">
        <f t="shared" si="3"/>
        <v>0</v>
      </c>
    </row>
    <row r="14" spans="2:16" x14ac:dyDescent="0.2">
      <c r="B14" s="86">
        <v>10</v>
      </c>
      <c r="C14" s="87" t="s">
        <v>191</v>
      </c>
      <c r="D14" s="88">
        <v>0.15</v>
      </c>
      <c r="E14" s="64">
        <v>45196.397402759983</v>
      </c>
      <c r="F14" s="68"/>
      <c r="G14" s="64"/>
      <c r="H14" s="66"/>
      <c r="I14" s="66"/>
      <c r="J14" s="66">
        <f t="shared" si="0"/>
        <v>45196.397402759983</v>
      </c>
      <c r="K14" s="67">
        <f t="shared" si="1"/>
        <v>6779.4596104139973</v>
      </c>
      <c r="L14" s="89">
        <f t="shared" si="2"/>
        <v>38416.937792345983</v>
      </c>
      <c r="P14" s="78">
        <f t="shared" si="3"/>
        <v>0</v>
      </c>
    </row>
    <row r="15" spans="2:16" x14ac:dyDescent="0.2">
      <c r="B15" s="86">
        <v>11</v>
      </c>
      <c r="C15" s="87" t="s">
        <v>192</v>
      </c>
      <c r="D15" s="88">
        <v>0.15</v>
      </c>
      <c r="E15" s="64">
        <v>8318.6628782373627</v>
      </c>
      <c r="F15" s="68"/>
      <c r="G15" s="66"/>
      <c r="H15" s="66"/>
      <c r="I15" s="66"/>
      <c r="J15" s="66">
        <f t="shared" si="0"/>
        <v>8318.6628782373627</v>
      </c>
      <c r="K15" s="67">
        <f t="shared" si="1"/>
        <v>1247.7994317356045</v>
      </c>
      <c r="L15" s="89">
        <f t="shared" si="2"/>
        <v>7070.8634465017585</v>
      </c>
      <c r="P15" s="78">
        <f t="shared" si="3"/>
        <v>0</v>
      </c>
    </row>
    <row r="16" spans="2:16" x14ac:dyDescent="0.2">
      <c r="B16" s="86">
        <v>12</v>
      </c>
      <c r="C16" s="90" t="s">
        <v>193</v>
      </c>
      <c r="D16" s="88">
        <v>0.1</v>
      </c>
      <c r="E16" s="64">
        <v>2066024.7528496911</v>
      </c>
      <c r="F16" s="68"/>
      <c r="G16" s="66"/>
      <c r="H16" s="66"/>
      <c r="I16" s="66"/>
      <c r="J16" s="66">
        <f t="shared" si="0"/>
        <v>2066024.7528496911</v>
      </c>
      <c r="K16" s="67">
        <f t="shared" si="1"/>
        <v>206602.47528496911</v>
      </c>
      <c r="L16" s="89">
        <f t="shared" si="2"/>
        <v>1859422.2775647219</v>
      </c>
      <c r="P16" s="78">
        <f t="shared" si="3"/>
        <v>0</v>
      </c>
    </row>
    <row r="17" spans="2:16" x14ac:dyDescent="0.2">
      <c r="B17" s="86">
        <v>13</v>
      </c>
      <c r="C17" s="87" t="s">
        <v>194</v>
      </c>
      <c r="D17" s="88">
        <v>0.4</v>
      </c>
      <c r="E17" s="64">
        <v>1022429.248510208</v>
      </c>
      <c r="F17" s="64"/>
      <c r="G17" s="64"/>
      <c r="H17" s="66"/>
      <c r="I17" s="66"/>
      <c r="J17" s="66">
        <f t="shared" si="0"/>
        <v>1022429.248510208</v>
      </c>
      <c r="K17" s="67">
        <f t="shared" si="1"/>
        <v>408971.69940408319</v>
      </c>
      <c r="L17" s="89">
        <f t="shared" si="2"/>
        <v>613457.54910612479</v>
      </c>
      <c r="P17" s="78">
        <f t="shared" si="3"/>
        <v>0</v>
      </c>
    </row>
    <row r="18" spans="2:16" x14ac:dyDescent="0.2">
      <c r="B18" s="86">
        <v>14</v>
      </c>
      <c r="C18" s="87" t="s">
        <v>195</v>
      </c>
      <c r="D18" s="88">
        <v>0.4</v>
      </c>
      <c r="E18" s="64">
        <v>171622.65530136577</v>
      </c>
      <c r="F18" s="64">
        <v>828946.44</v>
      </c>
      <c r="G18" s="64">
        <v>39491.519999999997</v>
      </c>
      <c r="H18" s="66"/>
      <c r="I18" s="66"/>
      <c r="J18" s="66">
        <f t="shared" si="0"/>
        <v>1040060.6153013657</v>
      </c>
      <c r="K18" s="67">
        <f t="shared" si="1"/>
        <v>408125.9421205463</v>
      </c>
      <c r="L18" s="89">
        <f t="shared" si="2"/>
        <v>631934.67318081949</v>
      </c>
      <c r="N18" s="78">
        <v>868437.96</v>
      </c>
      <c r="P18" s="78">
        <f t="shared" si="3"/>
        <v>0</v>
      </c>
    </row>
    <row r="19" spans="2:16" x14ac:dyDescent="0.2">
      <c r="B19" s="86">
        <v>15</v>
      </c>
      <c r="C19" s="87" t="s">
        <v>196</v>
      </c>
      <c r="D19" s="88">
        <v>0.4</v>
      </c>
      <c r="E19" s="64">
        <v>171279.49881600001</v>
      </c>
      <c r="F19" s="68"/>
      <c r="G19" s="89">
        <v>364375</v>
      </c>
      <c r="H19" s="66"/>
      <c r="I19" s="66"/>
      <c r="J19" s="66">
        <f t="shared" si="0"/>
        <v>535654.49881600006</v>
      </c>
      <c r="K19" s="67">
        <f t="shared" si="1"/>
        <v>141386.79952639999</v>
      </c>
      <c r="L19" s="89">
        <f t="shared" si="2"/>
        <v>394267.69928960007</v>
      </c>
      <c r="N19" s="78">
        <v>364375</v>
      </c>
      <c r="P19" s="78">
        <f t="shared" si="3"/>
        <v>0</v>
      </c>
    </row>
    <row r="20" spans="2:16" x14ac:dyDescent="0.2">
      <c r="B20" s="86">
        <v>16</v>
      </c>
      <c r="C20" s="87" t="s">
        <v>197</v>
      </c>
      <c r="D20" s="88">
        <v>0.15</v>
      </c>
      <c r="E20" s="64">
        <v>328227.9829015868</v>
      </c>
      <c r="F20" s="68"/>
      <c r="G20" s="64">
        <v>176300</v>
      </c>
      <c r="H20" s="66"/>
      <c r="I20" s="66"/>
      <c r="J20" s="66">
        <f t="shared" si="0"/>
        <v>504527.9829015868</v>
      </c>
      <c r="K20" s="67">
        <f t="shared" si="1"/>
        <v>62456.69743523802</v>
      </c>
      <c r="L20" s="89">
        <f t="shared" si="2"/>
        <v>442071.28546634875</v>
      </c>
      <c r="N20" s="78">
        <v>176300</v>
      </c>
      <c r="P20" s="78">
        <f t="shared" si="3"/>
        <v>0</v>
      </c>
    </row>
    <row r="21" spans="2:16" x14ac:dyDescent="0.2">
      <c r="B21" s="86">
        <v>17</v>
      </c>
      <c r="C21" s="87" t="s">
        <v>198</v>
      </c>
      <c r="D21" s="88">
        <v>0.4</v>
      </c>
      <c r="E21" s="64">
        <v>718576.28234316804</v>
      </c>
      <c r="F21" s="64"/>
      <c r="G21" s="64">
        <v>258420</v>
      </c>
      <c r="H21" s="66"/>
      <c r="I21" s="66"/>
      <c r="J21" s="66">
        <f t="shared" si="0"/>
        <v>976996.28234316804</v>
      </c>
      <c r="K21" s="67">
        <f t="shared" si="1"/>
        <v>339114.51293726725</v>
      </c>
      <c r="L21" s="89">
        <f t="shared" si="2"/>
        <v>637881.76940590073</v>
      </c>
      <c r="N21" s="78">
        <v>258420</v>
      </c>
      <c r="P21" s="78">
        <f t="shared" si="3"/>
        <v>0</v>
      </c>
    </row>
    <row r="22" spans="2:16" x14ac:dyDescent="0.2">
      <c r="B22" s="86">
        <v>18</v>
      </c>
      <c r="C22" s="87" t="s">
        <v>199</v>
      </c>
      <c r="D22" s="88">
        <v>0.15</v>
      </c>
      <c r="E22" s="64">
        <v>7690.8127348326034</v>
      </c>
      <c r="F22" s="68"/>
      <c r="G22" s="64"/>
      <c r="H22" s="66"/>
      <c r="I22" s="66"/>
      <c r="J22" s="66">
        <f t="shared" si="0"/>
        <v>7690.8127348326034</v>
      </c>
      <c r="K22" s="67">
        <f t="shared" si="1"/>
        <v>1153.6219102248904</v>
      </c>
      <c r="L22" s="89">
        <f t="shared" si="2"/>
        <v>6537.1908246077128</v>
      </c>
      <c r="P22" s="78">
        <f t="shared" si="3"/>
        <v>0</v>
      </c>
    </row>
    <row r="23" spans="2:16" x14ac:dyDescent="0.2">
      <c r="B23" s="86">
        <v>19</v>
      </c>
      <c r="C23" s="87" t="s">
        <v>200</v>
      </c>
      <c r="D23" s="88">
        <v>0.15</v>
      </c>
      <c r="E23" s="64">
        <v>81481.803922266248</v>
      </c>
      <c r="F23" s="68"/>
      <c r="G23" s="64"/>
      <c r="H23" s="66"/>
      <c r="I23" s="66"/>
      <c r="J23" s="66">
        <f t="shared" si="0"/>
        <v>81481.803922266248</v>
      </c>
      <c r="K23" s="67">
        <f t="shared" si="1"/>
        <v>12222.270588339938</v>
      </c>
      <c r="L23" s="89">
        <f t="shared" si="2"/>
        <v>69259.533333926316</v>
      </c>
      <c r="P23" s="78">
        <f t="shared" si="3"/>
        <v>0</v>
      </c>
    </row>
    <row r="24" spans="2:16" x14ac:dyDescent="0.2">
      <c r="B24" s="86">
        <v>20</v>
      </c>
      <c r="C24" s="87" t="s">
        <v>201</v>
      </c>
      <c r="D24" s="88">
        <v>0.15</v>
      </c>
      <c r="E24" s="64"/>
      <c r="F24" s="68"/>
      <c r="G24" s="64">
        <v>99000</v>
      </c>
      <c r="H24" s="66"/>
      <c r="I24" s="66"/>
      <c r="J24" s="66">
        <f t="shared" si="0"/>
        <v>99000</v>
      </c>
      <c r="K24" s="67">
        <f t="shared" si="1"/>
        <v>7425</v>
      </c>
      <c r="L24" s="89">
        <f t="shared" si="2"/>
        <v>91575</v>
      </c>
      <c r="N24" s="78">
        <v>99000</v>
      </c>
      <c r="P24" s="78">
        <f t="shared" si="3"/>
        <v>0</v>
      </c>
    </row>
    <row r="25" spans="2:16" x14ac:dyDescent="0.2">
      <c r="B25" s="86">
        <v>21</v>
      </c>
      <c r="C25" s="87" t="s">
        <v>202</v>
      </c>
      <c r="D25" s="88">
        <v>0.15</v>
      </c>
      <c r="E25" s="64">
        <v>1890450.1550575001</v>
      </c>
      <c r="F25" s="68"/>
      <c r="G25" s="64"/>
      <c r="H25" s="66"/>
      <c r="I25" s="66"/>
      <c r="J25" s="66">
        <f t="shared" si="0"/>
        <v>1890450.1550575001</v>
      </c>
      <c r="K25" s="67">
        <f t="shared" si="1"/>
        <v>283567.52325862501</v>
      </c>
      <c r="L25" s="89">
        <f t="shared" si="2"/>
        <v>1606882.6317988751</v>
      </c>
      <c r="P25" s="78">
        <f t="shared" si="3"/>
        <v>0</v>
      </c>
    </row>
    <row r="26" spans="2:16" x14ac:dyDescent="0.2">
      <c r="B26" s="86">
        <v>22</v>
      </c>
      <c r="C26" s="87" t="s">
        <v>203</v>
      </c>
      <c r="D26" s="88">
        <v>0.1</v>
      </c>
      <c r="E26" s="64">
        <v>3883262.1704065842</v>
      </c>
      <c r="F26" s="64">
        <v>80339</v>
      </c>
      <c r="G26" s="64">
        <v>18879</v>
      </c>
      <c r="H26" s="64"/>
      <c r="I26" s="66"/>
      <c r="J26" s="66">
        <f t="shared" si="0"/>
        <v>3982480.1704065842</v>
      </c>
      <c r="K26" s="67">
        <f t="shared" si="1"/>
        <v>397304.06704065844</v>
      </c>
      <c r="L26" s="89">
        <f t="shared" si="2"/>
        <v>3585176.1033659256</v>
      </c>
      <c r="N26" s="78">
        <v>99218</v>
      </c>
      <c r="P26" s="78">
        <f t="shared" si="3"/>
        <v>0</v>
      </c>
    </row>
    <row r="27" spans="2:16" x14ac:dyDescent="0.2">
      <c r="B27" s="86">
        <v>23</v>
      </c>
      <c r="C27" s="87" t="s">
        <v>204</v>
      </c>
      <c r="D27" s="88">
        <v>0.1</v>
      </c>
      <c r="E27" s="64">
        <v>6088247.4823331023</v>
      </c>
      <c r="F27" s="64">
        <v>703471.4</v>
      </c>
      <c r="G27" s="64">
        <v>533069.11</v>
      </c>
      <c r="H27" s="64">
        <v>9234</v>
      </c>
      <c r="I27" s="70"/>
      <c r="J27" s="66">
        <f t="shared" si="0"/>
        <v>7315553.992333103</v>
      </c>
      <c r="K27" s="67">
        <f t="shared" si="1"/>
        <v>704901.94373331033</v>
      </c>
      <c r="L27" s="89">
        <f t="shared" si="2"/>
        <v>6610652.0485997926</v>
      </c>
      <c r="N27" s="78">
        <v>1236540.51</v>
      </c>
      <c r="P27" s="78">
        <f t="shared" si="3"/>
        <v>0</v>
      </c>
    </row>
    <row r="28" spans="2:16" x14ac:dyDescent="0.2">
      <c r="B28" s="86">
        <v>24</v>
      </c>
      <c r="C28" s="87" t="s">
        <v>205</v>
      </c>
      <c r="D28" s="88">
        <v>0.15</v>
      </c>
      <c r="E28" s="64">
        <v>80550.000977021075</v>
      </c>
      <c r="F28" s="68"/>
      <c r="G28" s="64"/>
      <c r="H28" s="66"/>
      <c r="I28" s="66"/>
      <c r="J28" s="66">
        <f t="shared" si="0"/>
        <v>80550.000977021075</v>
      </c>
      <c r="K28" s="67">
        <f t="shared" si="1"/>
        <v>12082.50014655316</v>
      </c>
      <c r="L28" s="89">
        <f t="shared" si="2"/>
        <v>68467.500830467907</v>
      </c>
      <c r="P28" s="78">
        <f t="shared" si="3"/>
        <v>0</v>
      </c>
    </row>
    <row r="29" spans="2:16" x14ac:dyDescent="0.2">
      <c r="B29" s="86">
        <v>25</v>
      </c>
      <c r="C29" s="87" t="s">
        <v>206</v>
      </c>
      <c r="D29" s="88">
        <v>0.15</v>
      </c>
      <c r="E29" s="64">
        <v>797.55789942470165</v>
      </c>
      <c r="F29" s="68"/>
      <c r="G29" s="66"/>
      <c r="H29" s="66"/>
      <c r="I29" s="66"/>
      <c r="J29" s="66">
        <f t="shared" si="0"/>
        <v>797.55789942470165</v>
      </c>
      <c r="K29" s="67">
        <f t="shared" si="1"/>
        <v>119.63368491370524</v>
      </c>
      <c r="L29" s="89">
        <f t="shared" si="2"/>
        <v>677.92421451099642</v>
      </c>
      <c r="P29" s="78">
        <f t="shared" si="3"/>
        <v>0</v>
      </c>
    </row>
    <row r="30" spans="2:16" x14ac:dyDescent="0.2">
      <c r="B30" s="86">
        <v>26</v>
      </c>
      <c r="C30" s="87" t="s">
        <v>207</v>
      </c>
      <c r="D30" s="88">
        <v>0.15</v>
      </c>
      <c r="E30" s="64">
        <v>277314.61871910177</v>
      </c>
      <c r="F30" s="64"/>
      <c r="G30" s="64"/>
      <c r="H30" s="66"/>
      <c r="I30" s="66"/>
      <c r="J30" s="66">
        <f t="shared" si="0"/>
        <v>277314.61871910177</v>
      </c>
      <c r="K30" s="67">
        <f t="shared" si="1"/>
        <v>41597.192807865264</v>
      </c>
      <c r="L30" s="89">
        <f t="shared" si="2"/>
        <v>235717.4259112365</v>
      </c>
      <c r="P30" s="78">
        <f t="shared" si="3"/>
        <v>0</v>
      </c>
    </row>
    <row r="31" spans="2:16" x14ac:dyDescent="0.2">
      <c r="B31" s="86">
        <v>27</v>
      </c>
      <c r="C31" s="87" t="s">
        <v>208</v>
      </c>
      <c r="D31" s="88">
        <v>0.15</v>
      </c>
      <c r="E31" s="64">
        <v>81416.510922875008</v>
      </c>
      <c r="F31" s="64"/>
      <c r="G31" s="64"/>
      <c r="H31" s="66"/>
      <c r="I31" s="66"/>
      <c r="J31" s="66">
        <f t="shared" si="0"/>
        <v>81416.510922875008</v>
      </c>
      <c r="K31" s="67">
        <f t="shared" si="1"/>
        <v>12212.476638431252</v>
      </c>
      <c r="L31" s="89">
        <f t="shared" si="2"/>
        <v>69204.034284443755</v>
      </c>
      <c r="P31" s="78">
        <f t="shared" si="3"/>
        <v>0</v>
      </c>
    </row>
    <row r="32" spans="2:16" x14ac:dyDescent="0.2">
      <c r="B32" s="86">
        <v>28</v>
      </c>
      <c r="C32" s="87" t="s">
        <v>209</v>
      </c>
      <c r="D32" s="88">
        <v>0.1</v>
      </c>
      <c r="E32" s="64">
        <v>21587559.17565709</v>
      </c>
      <c r="F32" s="64">
        <v>1002000</v>
      </c>
      <c r="G32" s="64">
        <v>571137</v>
      </c>
      <c r="H32" s="68"/>
      <c r="I32" s="68"/>
      <c r="J32" s="66">
        <f t="shared" si="0"/>
        <v>23160696.17565709</v>
      </c>
      <c r="K32" s="67">
        <f t="shared" si="1"/>
        <v>2287512.7675657091</v>
      </c>
      <c r="L32" s="89">
        <f t="shared" si="2"/>
        <v>20873183.408091381</v>
      </c>
      <c r="N32" s="78">
        <v>1573137</v>
      </c>
      <c r="P32" s="78">
        <f t="shared" si="3"/>
        <v>0</v>
      </c>
    </row>
    <row r="33" spans="2:16" x14ac:dyDescent="0.2">
      <c r="B33" s="86">
        <v>29</v>
      </c>
      <c r="C33" s="87" t="s">
        <v>210</v>
      </c>
      <c r="D33" s="88">
        <v>0.15</v>
      </c>
      <c r="E33" s="64">
        <v>310081.18933587277</v>
      </c>
      <c r="F33" s="68"/>
      <c r="G33" s="66">
        <v>34550</v>
      </c>
      <c r="H33" s="68"/>
      <c r="I33" s="68"/>
      <c r="J33" s="66">
        <f t="shared" si="0"/>
        <v>344631.18933587277</v>
      </c>
      <c r="K33" s="67">
        <f t="shared" si="1"/>
        <v>49103.428400380915</v>
      </c>
      <c r="L33" s="89">
        <f t="shared" si="2"/>
        <v>295527.76093549188</v>
      </c>
      <c r="N33" s="78">
        <v>34550</v>
      </c>
      <c r="P33" s="78">
        <f t="shared" si="3"/>
        <v>0</v>
      </c>
    </row>
    <row r="34" spans="2:16" x14ac:dyDescent="0.2">
      <c r="B34" s="86">
        <v>30</v>
      </c>
      <c r="C34" s="87" t="s">
        <v>211</v>
      </c>
      <c r="D34" s="88">
        <v>0.15</v>
      </c>
      <c r="E34" s="64">
        <v>193.11410321781489</v>
      </c>
      <c r="F34" s="68"/>
      <c r="G34" s="66"/>
      <c r="H34" s="68"/>
      <c r="I34" s="68"/>
      <c r="J34" s="66">
        <f t="shared" si="0"/>
        <v>193.11410321781489</v>
      </c>
      <c r="K34" s="67">
        <f t="shared" si="1"/>
        <v>28.967115482672231</v>
      </c>
      <c r="L34" s="89">
        <f t="shared" si="2"/>
        <v>164.14698773514266</v>
      </c>
      <c r="P34" s="78">
        <f t="shared" si="3"/>
        <v>0</v>
      </c>
    </row>
    <row r="35" spans="2:16" x14ac:dyDescent="0.2">
      <c r="B35" s="86">
        <v>31</v>
      </c>
      <c r="C35" s="87" t="s">
        <v>212</v>
      </c>
      <c r="D35" s="88">
        <v>0.15</v>
      </c>
      <c r="E35" s="64"/>
      <c r="F35" s="68"/>
      <c r="G35" s="66">
        <v>10000</v>
      </c>
      <c r="H35" s="68"/>
      <c r="I35" s="68"/>
      <c r="J35" s="66">
        <f t="shared" si="0"/>
        <v>10000</v>
      </c>
      <c r="K35" s="67">
        <f t="shared" si="1"/>
        <v>750</v>
      </c>
      <c r="L35" s="89">
        <f t="shared" si="2"/>
        <v>9250</v>
      </c>
      <c r="N35" s="78">
        <v>10000</v>
      </c>
      <c r="P35" s="78">
        <f t="shared" si="3"/>
        <v>0</v>
      </c>
    </row>
    <row r="36" spans="2:16" x14ac:dyDescent="0.2">
      <c r="B36" s="86">
        <v>32</v>
      </c>
      <c r="C36" s="87" t="s">
        <v>213</v>
      </c>
      <c r="D36" s="88">
        <v>0.15</v>
      </c>
      <c r="E36" s="64"/>
      <c r="F36" s="68"/>
      <c r="G36" s="66">
        <v>10000</v>
      </c>
      <c r="H36" s="68"/>
      <c r="I36" s="68"/>
      <c r="J36" s="66">
        <f t="shared" si="0"/>
        <v>10000</v>
      </c>
      <c r="K36" s="67">
        <f t="shared" si="1"/>
        <v>750</v>
      </c>
      <c r="L36" s="89">
        <f t="shared" si="2"/>
        <v>9250</v>
      </c>
      <c r="N36" s="78">
        <v>10000</v>
      </c>
      <c r="P36" s="78">
        <f t="shared" si="3"/>
        <v>0</v>
      </c>
    </row>
    <row r="37" spans="2:16" x14ac:dyDescent="0.2">
      <c r="B37" s="86">
        <v>33</v>
      </c>
      <c r="C37" s="87" t="s">
        <v>214</v>
      </c>
      <c r="D37" s="88">
        <v>0.15</v>
      </c>
      <c r="E37" s="64">
        <v>18481.413426753566</v>
      </c>
      <c r="F37" s="68"/>
      <c r="G37" s="66"/>
      <c r="H37" s="68"/>
      <c r="I37" s="68"/>
      <c r="J37" s="66">
        <f t="shared" si="0"/>
        <v>18481.413426753566</v>
      </c>
      <c r="K37" s="67">
        <f t="shared" si="1"/>
        <v>2772.2120140130351</v>
      </c>
      <c r="L37" s="89">
        <f t="shared" si="2"/>
        <v>15709.201412740531</v>
      </c>
      <c r="P37" s="78">
        <f t="shared" si="3"/>
        <v>0</v>
      </c>
    </row>
    <row r="38" spans="2:16" x14ac:dyDescent="0.2">
      <c r="B38" s="86">
        <v>34</v>
      </c>
      <c r="C38" s="87" t="s">
        <v>215</v>
      </c>
      <c r="D38" s="88">
        <v>0.15</v>
      </c>
      <c r="E38" s="64">
        <v>233085.84649142975</v>
      </c>
      <c r="F38" s="68"/>
      <c r="G38" s="66">
        <v>72542</v>
      </c>
      <c r="H38" s="68"/>
      <c r="I38" s="68"/>
      <c r="J38" s="66">
        <f t="shared" si="0"/>
        <v>305627.84649142972</v>
      </c>
      <c r="K38" s="67">
        <f t="shared" si="1"/>
        <v>40403.526973714463</v>
      </c>
      <c r="L38" s="89">
        <f t="shared" si="2"/>
        <v>265224.31951771525</v>
      </c>
      <c r="N38" s="78">
        <v>72542</v>
      </c>
      <c r="P38" s="78">
        <f t="shared" si="3"/>
        <v>0</v>
      </c>
    </row>
    <row r="39" spans="2:16" x14ac:dyDescent="0.2">
      <c r="B39" s="86">
        <v>35</v>
      </c>
      <c r="C39" s="87" t="s">
        <v>216</v>
      </c>
      <c r="D39" s="88">
        <v>0.4</v>
      </c>
      <c r="E39" s="64">
        <v>70288.639999999999</v>
      </c>
      <c r="F39" s="68"/>
      <c r="G39" s="64"/>
      <c r="H39" s="68"/>
      <c r="I39" s="68"/>
      <c r="J39" s="66">
        <f t="shared" si="0"/>
        <v>70288.639999999999</v>
      </c>
      <c r="K39" s="67">
        <f t="shared" si="1"/>
        <v>28115.456000000002</v>
      </c>
      <c r="L39" s="89">
        <f t="shared" si="2"/>
        <v>42173.183999999994</v>
      </c>
      <c r="P39" s="78">
        <f t="shared" si="3"/>
        <v>0</v>
      </c>
    </row>
    <row r="40" spans="2:16" x14ac:dyDescent="0.2">
      <c r="B40" s="86">
        <v>36</v>
      </c>
      <c r="C40" s="87" t="s">
        <v>217</v>
      </c>
      <c r="D40" s="88">
        <v>0.15</v>
      </c>
      <c r="E40" s="64">
        <v>3096988.0946946521</v>
      </c>
      <c r="F40" s="66"/>
      <c r="G40" s="106">
        <v>359561.5</v>
      </c>
      <c r="H40" s="107">
        <v>1008343</v>
      </c>
      <c r="I40" s="66"/>
      <c r="J40" s="66">
        <f t="shared" si="0"/>
        <v>2448206.5946946521</v>
      </c>
      <c r="K40" s="67">
        <f t="shared" si="1"/>
        <v>340263.87670419778</v>
      </c>
      <c r="L40" s="89">
        <f t="shared" si="2"/>
        <v>2107942.7179904543</v>
      </c>
      <c r="N40" s="78">
        <v>359561.5</v>
      </c>
      <c r="P40" s="78">
        <f t="shared" si="3"/>
        <v>0</v>
      </c>
    </row>
    <row r="41" spans="2:16" x14ac:dyDescent="0.2">
      <c r="B41" s="86">
        <v>37</v>
      </c>
      <c r="C41" s="87" t="s">
        <v>218</v>
      </c>
      <c r="D41" s="88">
        <v>0.15</v>
      </c>
      <c r="E41" s="64">
        <v>161215.79100971392</v>
      </c>
      <c r="F41" s="68"/>
      <c r="G41" s="66"/>
      <c r="H41" s="68"/>
      <c r="I41" s="68"/>
      <c r="J41" s="66">
        <f t="shared" si="0"/>
        <v>161215.79100971392</v>
      </c>
      <c r="K41" s="67">
        <f t="shared" si="1"/>
        <v>24182.368651457087</v>
      </c>
      <c r="L41" s="89">
        <f t="shared" si="2"/>
        <v>137033.42235825682</v>
      </c>
      <c r="P41" s="78">
        <f t="shared" si="3"/>
        <v>0</v>
      </c>
    </row>
    <row r="42" spans="2:16" x14ac:dyDescent="0.2">
      <c r="B42" s="86">
        <v>38</v>
      </c>
      <c r="C42" s="87" t="s">
        <v>219</v>
      </c>
      <c r="D42" s="88">
        <v>0.15</v>
      </c>
      <c r="E42" s="64">
        <v>355810</v>
      </c>
      <c r="F42" s="64">
        <v>1100998</v>
      </c>
      <c r="G42" s="66">
        <v>815500</v>
      </c>
      <c r="H42" s="68">
        <v>961700</v>
      </c>
      <c r="I42" s="68"/>
      <c r="J42" s="66">
        <f t="shared" si="0"/>
        <v>1310608</v>
      </c>
      <c r="K42" s="67">
        <f t="shared" si="1"/>
        <v>135428.70000000001</v>
      </c>
      <c r="L42" s="89">
        <f t="shared" si="2"/>
        <v>1175179.3</v>
      </c>
      <c r="N42" s="78">
        <v>1916498</v>
      </c>
      <c r="P42" s="78">
        <f t="shared" si="3"/>
        <v>0</v>
      </c>
    </row>
    <row r="43" spans="2:16" x14ac:dyDescent="0.2">
      <c r="B43" s="86">
        <v>39</v>
      </c>
      <c r="C43" s="87" t="s">
        <v>220</v>
      </c>
      <c r="D43" s="88">
        <v>0.15</v>
      </c>
      <c r="E43" s="64">
        <v>9103.1377702276386</v>
      </c>
      <c r="F43" s="68"/>
      <c r="G43" s="66"/>
      <c r="H43" s="68"/>
      <c r="I43" s="68"/>
      <c r="J43" s="66">
        <f t="shared" si="0"/>
        <v>9103.1377702276386</v>
      </c>
      <c r="K43" s="67">
        <f t="shared" si="1"/>
        <v>1365.4706655341458</v>
      </c>
      <c r="L43" s="89">
        <f t="shared" si="2"/>
        <v>7737.6671046934925</v>
      </c>
      <c r="P43" s="78">
        <f t="shared" si="3"/>
        <v>0</v>
      </c>
    </row>
    <row r="44" spans="2:16" x14ac:dyDescent="0.2">
      <c r="B44" s="86">
        <v>40</v>
      </c>
      <c r="C44" s="87" t="s">
        <v>221</v>
      </c>
      <c r="D44" s="88">
        <v>0.4</v>
      </c>
      <c r="E44" s="64">
        <v>673704.43679999991</v>
      </c>
      <c r="F44" s="68">
        <f>82600-82600</f>
        <v>0</v>
      </c>
      <c r="G44" s="89">
        <v>19470</v>
      </c>
      <c r="H44" s="68"/>
      <c r="I44" s="68"/>
      <c r="J44" s="66">
        <f t="shared" si="0"/>
        <v>693174.43679999991</v>
      </c>
      <c r="K44" s="67">
        <f t="shared" si="1"/>
        <v>273375.77471999999</v>
      </c>
      <c r="L44" s="89">
        <f t="shared" si="2"/>
        <v>419798.66207999992</v>
      </c>
      <c r="N44" s="78">
        <v>19470</v>
      </c>
      <c r="P44" s="78">
        <f t="shared" si="3"/>
        <v>0</v>
      </c>
    </row>
    <row r="45" spans="2:16" x14ac:dyDescent="0.2">
      <c r="B45" s="86">
        <v>41</v>
      </c>
      <c r="C45" s="87" t="s">
        <v>222</v>
      </c>
      <c r="D45" s="88">
        <v>0.4</v>
      </c>
      <c r="E45" s="64"/>
      <c r="F45" s="66">
        <v>838207</v>
      </c>
      <c r="G45" s="89"/>
      <c r="H45" s="68"/>
      <c r="I45" s="68"/>
      <c r="J45" s="66">
        <f t="shared" si="0"/>
        <v>838207</v>
      </c>
      <c r="K45" s="67">
        <f t="shared" si="1"/>
        <v>335282.80000000005</v>
      </c>
      <c r="L45" s="89">
        <f t="shared" si="2"/>
        <v>502924.19999999995</v>
      </c>
      <c r="N45" s="78">
        <v>838207</v>
      </c>
      <c r="P45" s="78">
        <f t="shared" si="3"/>
        <v>0</v>
      </c>
    </row>
    <row r="46" spans="2:16" x14ac:dyDescent="0.2">
      <c r="B46" s="86">
        <v>42</v>
      </c>
      <c r="C46" s="87" t="s">
        <v>223</v>
      </c>
      <c r="D46" s="88">
        <v>0.4</v>
      </c>
      <c r="E46" s="64"/>
      <c r="F46" s="59">
        <v>536722</v>
      </c>
      <c r="G46" s="89"/>
      <c r="H46" s="68"/>
      <c r="I46" s="68"/>
      <c r="J46" s="66">
        <f t="shared" si="0"/>
        <v>536722</v>
      </c>
      <c r="K46" s="67">
        <f t="shared" si="1"/>
        <v>214688.80000000002</v>
      </c>
      <c r="L46" s="89">
        <f t="shared" si="2"/>
        <v>322033.19999999995</v>
      </c>
      <c r="N46" s="78">
        <v>536722</v>
      </c>
      <c r="P46" s="78">
        <f t="shared" si="3"/>
        <v>0</v>
      </c>
    </row>
    <row r="47" spans="2:16" x14ac:dyDescent="0.2">
      <c r="B47" s="86">
        <v>43</v>
      </c>
      <c r="C47" s="87" t="s">
        <v>224</v>
      </c>
      <c r="D47" s="88">
        <v>0.4</v>
      </c>
      <c r="E47" s="64">
        <v>193156.2</v>
      </c>
      <c r="F47" s="71"/>
      <c r="G47" s="89"/>
      <c r="H47" s="68"/>
      <c r="I47" s="68"/>
      <c r="J47" s="66">
        <f t="shared" si="0"/>
        <v>193156.2</v>
      </c>
      <c r="K47" s="67">
        <f t="shared" si="1"/>
        <v>77262.48000000001</v>
      </c>
      <c r="L47" s="89">
        <f t="shared" si="2"/>
        <v>115893.72</v>
      </c>
      <c r="P47" s="78">
        <f t="shared" si="3"/>
        <v>0</v>
      </c>
    </row>
    <row r="48" spans="2:16" x14ac:dyDescent="0.2">
      <c r="B48" s="86">
        <v>44</v>
      </c>
      <c r="C48" s="87" t="s">
        <v>225</v>
      </c>
      <c r="D48" s="92">
        <v>0.15</v>
      </c>
      <c r="E48" s="64"/>
      <c r="F48" s="71"/>
      <c r="G48" s="89">
        <v>388993.63</v>
      </c>
      <c r="H48" s="68"/>
      <c r="I48" s="68"/>
      <c r="J48" s="66">
        <f t="shared" si="0"/>
        <v>388993.63</v>
      </c>
      <c r="K48" s="67">
        <f t="shared" si="1"/>
        <v>29174.522249999998</v>
      </c>
      <c r="L48" s="89">
        <f t="shared" si="2"/>
        <v>359819.10775000002</v>
      </c>
      <c r="N48" s="78">
        <v>388993.63</v>
      </c>
      <c r="P48" s="78">
        <f t="shared" si="3"/>
        <v>0</v>
      </c>
    </row>
    <row r="49" spans="2:16" x14ac:dyDescent="0.2">
      <c r="B49" s="86">
        <v>45</v>
      </c>
      <c r="C49" s="87" t="s">
        <v>226</v>
      </c>
      <c r="D49" s="92">
        <v>0.15</v>
      </c>
      <c r="E49" s="64">
        <v>86330.371300547704</v>
      </c>
      <c r="F49" s="72"/>
      <c r="G49" s="66"/>
      <c r="H49" s="68"/>
      <c r="I49" s="68"/>
      <c r="J49" s="66">
        <f t="shared" si="0"/>
        <v>86330.371300547704</v>
      </c>
      <c r="K49" s="67">
        <f t="shared" si="1"/>
        <v>12949.555695082156</v>
      </c>
      <c r="L49" s="89">
        <f t="shared" si="2"/>
        <v>73380.815605465556</v>
      </c>
      <c r="P49" s="78">
        <f t="shared" si="3"/>
        <v>0</v>
      </c>
    </row>
    <row r="50" spans="2:16" x14ac:dyDescent="0.2">
      <c r="B50" s="86">
        <v>46</v>
      </c>
      <c r="C50" s="93" t="s">
        <v>227</v>
      </c>
      <c r="D50" s="92">
        <v>0.15</v>
      </c>
      <c r="E50" s="64">
        <v>1858540.6123749998</v>
      </c>
      <c r="F50" s="72"/>
      <c r="G50" s="68"/>
      <c r="H50" s="68"/>
      <c r="I50" s="68"/>
      <c r="J50" s="66">
        <f t="shared" si="0"/>
        <v>1858540.6123749998</v>
      </c>
      <c r="K50" s="67">
        <f t="shared" si="1"/>
        <v>278781.09185624996</v>
      </c>
      <c r="L50" s="89">
        <f t="shared" si="2"/>
        <v>1579759.52051875</v>
      </c>
      <c r="P50" s="78">
        <f t="shared" si="3"/>
        <v>0</v>
      </c>
    </row>
    <row r="51" spans="2:16" x14ac:dyDescent="0.2">
      <c r="B51" s="86">
        <v>47</v>
      </c>
      <c r="C51" s="93" t="s">
        <v>228</v>
      </c>
      <c r="D51" s="92">
        <v>0.15</v>
      </c>
      <c r="E51" s="64"/>
      <c r="F51" s="72"/>
      <c r="G51" s="68">
        <v>71000</v>
      </c>
      <c r="H51" s="68"/>
      <c r="I51" s="68"/>
      <c r="J51" s="66">
        <f t="shared" si="0"/>
        <v>71000</v>
      </c>
      <c r="K51" s="67">
        <f t="shared" si="1"/>
        <v>5325</v>
      </c>
      <c r="L51" s="89">
        <f t="shared" si="2"/>
        <v>65675</v>
      </c>
      <c r="N51" s="78">
        <v>71000</v>
      </c>
      <c r="P51" s="78">
        <f t="shared" si="3"/>
        <v>0</v>
      </c>
    </row>
    <row r="52" spans="2:16" x14ac:dyDescent="0.2">
      <c r="B52" s="86">
        <v>48</v>
      </c>
      <c r="C52" s="93" t="s">
        <v>229</v>
      </c>
      <c r="D52" s="94">
        <v>0.15</v>
      </c>
      <c r="E52" s="64">
        <v>18160.298432976586</v>
      </c>
      <c r="F52" s="66">
        <v>20660.93</v>
      </c>
      <c r="G52" s="68"/>
      <c r="H52" s="68"/>
      <c r="I52" s="68"/>
      <c r="J52" s="66">
        <f t="shared" si="0"/>
        <v>38821.228432976583</v>
      </c>
      <c r="K52" s="67">
        <f t="shared" si="1"/>
        <v>5823.184264946487</v>
      </c>
      <c r="L52" s="89">
        <f t="shared" si="2"/>
        <v>32998.044168030094</v>
      </c>
      <c r="N52" s="78">
        <v>20660.93</v>
      </c>
      <c r="P52" s="78">
        <f t="shared" si="3"/>
        <v>0</v>
      </c>
    </row>
    <row r="53" spans="2:16" x14ac:dyDescent="0.2">
      <c r="B53" s="86">
        <v>49</v>
      </c>
      <c r="C53" s="93" t="s">
        <v>230</v>
      </c>
      <c r="D53" s="94">
        <v>0.15</v>
      </c>
      <c r="E53" s="64">
        <v>96204.185856250013</v>
      </c>
      <c r="F53" s="66"/>
      <c r="G53" s="69"/>
      <c r="H53" s="68"/>
      <c r="I53" s="68"/>
      <c r="J53" s="66">
        <f t="shared" si="0"/>
        <v>96204.185856250013</v>
      </c>
      <c r="K53" s="67">
        <f t="shared" si="1"/>
        <v>14430.627878437501</v>
      </c>
      <c r="L53" s="89">
        <f t="shared" si="2"/>
        <v>81773.55797781251</v>
      </c>
      <c r="P53" s="78">
        <f t="shared" si="3"/>
        <v>0</v>
      </c>
    </row>
    <row r="54" spans="2:16" x14ac:dyDescent="0.2">
      <c r="B54" s="86">
        <v>50</v>
      </c>
      <c r="C54" s="87" t="s">
        <v>231</v>
      </c>
      <c r="D54" s="95">
        <v>0.15</v>
      </c>
      <c r="E54" s="64">
        <v>8574.3833114062509</v>
      </c>
      <c r="F54" s="96">
        <v>570</v>
      </c>
      <c r="G54" s="66">
        <v>7868.64</v>
      </c>
      <c r="H54" s="68"/>
      <c r="I54" s="68"/>
      <c r="J54" s="66">
        <f t="shared" si="0"/>
        <v>17013.02331140625</v>
      </c>
      <c r="K54" s="67">
        <f t="shared" si="1"/>
        <v>1961.8054967109374</v>
      </c>
      <c r="L54" s="89">
        <f t="shared" si="2"/>
        <v>15051.217814695312</v>
      </c>
      <c r="N54" s="78">
        <v>8438.64</v>
      </c>
      <c r="P54" s="78">
        <f t="shared" si="3"/>
        <v>0</v>
      </c>
    </row>
    <row r="55" spans="2:16" x14ac:dyDescent="0.2">
      <c r="B55" s="86">
        <v>51</v>
      </c>
      <c r="C55" s="87" t="s">
        <v>232</v>
      </c>
      <c r="D55" s="88">
        <v>0.15</v>
      </c>
      <c r="E55" s="64">
        <v>143598.55198003838</v>
      </c>
      <c r="F55" s="68"/>
      <c r="G55" s="66"/>
      <c r="H55" s="68"/>
      <c r="I55" s="68"/>
      <c r="J55" s="66">
        <f t="shared" si="0"/>
        <v>143598.55198003838</v>
      </c>
      <c r="K55" s="67">
        <f t="shared" si="1"/>
        <v>21539.782797005755</v>
      </c>
      <c r="L55" s="89">
        <f t="shared" si="2"/>
        <v>122058.76918303262</v>
      </c>
      <c r="P55" s="78">
        <f t="shared" si="3"/>
        <v>0</v>
      </c>
    </row>
    <row r="56" spans="2:16" x14ac:dyDescent="0.2">
      <c r="B56" s="86">
        <v>52</v>
      </c>
      <c r="C56" s="87" t="s">
        <v>233</v>
      </c>
      <c r="D56" s="88">
        <v>0.15</v>
      </c>
      <c r="E56" s="64"/>
      <c r="F56" s="68"/>
      <c r="G56" s="66"/>
      <c r="H56" s="68"/>
      <c r="I56" s="68"/>
      <c r="J56" s="66">
        <f t="shared" si="0"/>
        <v>0</v>
      </c>
      <c r="K56" s="67">
        <f t="shared" si="1"/>
        <v>0</v>
      </c>
      <c r="L56" s="89">
        <f t="shared" si="2"/>
        <v>0</v>
      </c>
      <c r="P56" s="78">
        <f t="shared" si="3"/>
        <v>0</v>
      </c>
    </row>
    <row r="57" spans="2:16" x14ac:dyDescent="0.2">
      <c r="B57" s="86">
        <v>53</v>
      </c>
      <c r="C57" s="87" t="s">
        <v>234</v>
      </c>
      <c r="D57" s="88">
        <v>0.15</v>
      </c>
      <c r="E57" s="64">
        <v>1186073.0534117392</v>
      </c>
      <c r="F57" s="68"/>
      <c r="G57" s="64"/>
      <c r="H57" s="68"/>
      <c r="I57" s="68"/>
      <c r="J57" s="66">
        <f t="shared" si="0"/>
        <v>1186073.0534117392</v>
      </c>
      <c r="K57" s="67">
        <f t="shared" si="1"/>
        <v>177910.95801176087</v>
      </c>
      <c r="L57" s="89">
        <f t="shared" si="2"/>
        <v>1008162.0953999783</v>
      </c>
      <c r="P57" s="78">
        <f t="shared" si="3"/>
        <v>0</v>
      </c>
    </row>
    <row r="58" spans="2:16" x14ac:dyDescent="0.2">
      <c r="B58" s="86">
        <v>54</v>
      </c>
      <c r="C58" s="87" t="s">
        <v>235</v>
      </c>
      <c r="D58" s="88">
        <v>0.15</v>
      </c>
      <c r="E58" s="64">
        <v>112776.29691068594</v>
      </c>
      <c r="F58" s="68"/>
      <c r="G58" s="64">
        <v>39285.71</v>
      </c>
      <c r="H58" s="68"/>
      <c r="I58" s="68"/>
      <c r="J58" s="66">
        <f t="shared" si="0"/>
        <v>152062.00691068594</v>
      </c>
      <c r="K58" s="67">
        <f t="shared" si="1"/>
        <v>19862.872786602889</v>
      </c>
      <c r="L58" s="89">
        <f t="shared" si="2"/>
        <v>132199.13412408307</v>
      </c>
      <c r="N58" s="78">
        <v>39285.71</v>
      </c>
      <c r="P58" s="78">
        <f t="shared" si="3"/>
        <v>0</v>
      </c>
    </row>
    <row r="59" spans="2:16" x14ac:dyDescent="0.2">
      <c r="B59" s="86">
        <v>55</v>
      </c>
      <c r="C59" s="87" t="s">
        <v>236</v>
      </c>
      <c r="D59" s="88">
        <v>0.15</v>
      </c>
      <c r="E59" s="64">
        <v>470190.84199999995</v>
      </c>
      <c r="F59" s="68">
        <f>123504-123504</f>
        <v>0</v>
      </c>
      <c r="G59" s="64"/>
      <c r="H59" s="68"/>
      <c r="I59" s="68"/>
      <c r="J59" s="66">
        <f t="shared" si="0"/>
        <v>470190.84199999995</v>
      </c>
      <c r="K59" s="67">
        <f t="shared" si="1"/>
        <v>70528.626299999989</v>
      </c>
      <c r="L59" s="89">
        <f t="shared" si="2"/>
        <v>399662.21569999994</v>
      </c>
      <c r="P59" s="78">
        <f t="shared" si="3"/>
        <v>0</v>
      </c>
    </row>
    <row r="60" spans="2:16" x14ac:dyDescent="0.2">
      <c r="B60" s="86">
        <v>56</v>
      </c>
      <c r="C60" s="87" t="s">
        <v>237</v>
      </c>
      <c r="D60" s="88">
        <v>0.1</v>
      </c>
      <c r="E60" s="64">
        <v>219086.32261500001</v>
      </c>
      <c r="F60" s="68"/>
      <c r="G60" s="66"/>
      <c r="H60" s="68"/>
      <c r="I60" s="68"/>
      <c r="J60" s="66">
        <f t="shared" si="0"/>
        <v>219086.32261500001</v>
      </c>
      <c r="K60" s="67">
        <f t="shared" si="1"/>
        <v>21908.632261500003</v>
      </c>
      <c r="L60" s="89">
        <f t="shared" si="2"/>
        <v>197177.69035350002</v>
      </c>
      <c r="P60" s="78">
        <f t="shared" si="3"/>
        <v>0</v>
      </c>
    </row>
    <row r="61" spans="2:16" x14ac:dyDescent="0.2">
      <c r="B61" s="86">
        <v>57</v>
      </c>
      <c r="C61" s="87" t="s">
        <v>238</v>
      </c>
      <c r="D61" s="88">
        <v>0.15</v>
      </c>
      <c r="E61" s="64">
        <v>4469.0422464155508</v>
      </c>
      <c r="F61" s="68"/>
      <c r="G61" s="66"/>
      <c r="H61" s="68"/>
      <c r="I61" s="68"/>
      <c r="J61" s="66">
        <f t="shared" si="0"/>
        <v>4469.0422464155508</v>
      </c>
      <c r="K61" s="67">
        <f t="shared" si="1"/>
        <v>670.35633696233265</v>
      </c>
      <c r="L61" s="89">
        <f t="shared" si="2"/>
        <v>3798.6859094532183</v>
      </c>
      <c r="P61" s="78">
        <f t="shared" si="3"/>
        <v>0</v>
      </c>
    </row>
    <row r="62" spans="2:16" x14ac:dyDescent="0.2">
      <c r="B62" s="86">
        <v>58</v>
      </c>
      <c r="C62" s="87" t="s">
        <v>239</v>
      </c>
      <c r="D62" s="88">
        <v>0.15</v>
      </c>
      <c r="E62" s="64">
        <v>2626.7354500000001</v>
      </c>
      <c r="F62" s="68">
        <v>31463</v>
      </c>
      <c r="G62" s="66"/>
      <c r="H62" s="68"/>
      <c r="I62" s="68"/>
      <c r="J62" s="66">
        <f t="shared" si="0"/>
        <v>34089.73545</v>
      </c>
      <c r="K62" s="67">
        <f t="shared" si="1"/>
        <v>5113.4603175000002</v>
      </c>
      <c r="L62" s="89">
        <f t="shared" si="2"/>
        <v>28976.275132499999</v>
      </c>
      <c r="N62" s="78">
        <v>31463</v>
      </c>
      <c r="P62" s="78">
        <f t="shared" si="3"/>
        <v>0</v>
      </c>
    </row>
    <row r="63" spans="2:16" x14ac:dyDescent="0.2">
      <c r="B63" s="86">
        <v>59</v>
      </c>
      <c r="C63" s="87" t="s">
        <v>240</v>
      </c>
      <c r="D63" s="88">
        <v>0.15</v>
      </c>
      <c r="E63" s="64">
        <v>443091.84942959354</v>
      </c>
      <c r="F63" s="68"/>
      <c r="G63" s="66"/>
      <c r="H63" s="68"/>
      <c r="I63" s="68"/>
      <c r="J63" s="66">
        <f t="shared" si="0"/>
        <v>443091.84942959354</v>
      </c>
      <c r="K63" s="67">
        <f t="shared" si="1"/>
        <v>66463.777414439028</v>
      </c>
      <c r="L63" s="89">
        <f t="shared" si="2"/>
        <v>376628.07201515452</v>
      </c>
      <c r="P63" s="78">
        <f t="shared" si="3"/>
        <v>0</v>
      </c>
    </row>
    <row r="64" spans="2:16" x14ac:dyDescent="0.2">
      <c r="B64" s="86">
        <v>60</v>
      </c>
      <c r="C64" s="87" t="s">
        <v>241</v>
      </c>
      <c r="D64" s="88">
        <v>0.15</v>
      </c>
      <c r="E64" s="64">
        <v>26182.371882499996</v>
      </c>
      <c r="F64" s="68"/>
      <c r="G64" s="66">
        <v>34400</v>
      </c>
      <c r="H64" s="68"/>
      <c r="I64" s="68"/>
      <c r="J64" s="66">
        <f t="shared" si="0"/>
        <v>60582.371882499996</v>
      </c>
      <c r="K64" s="67">
        <f t="shared" si="1"/>
        <v>6507.3557823749998</v>
      </c>
      <c r="L64" s="89">
        <f t="shared" si="2"/>
        <v>54075.016100124994</v>
      </c>
      <c r="N64" s="78">
        <v>34400</v>
      </c>
      <c r="P64" s="78">
        <f t="shared" si="3"/>
        <v>0</v>
      </c>
    </row>
    <row r="65" spans="2:16" x14ac:dyDescent="0.2">
      <c r="B65" s="86">
        <v>61</v>
      </c>
      <c r="C65" s="87" t="s">
        <v>242</v>
      </c>
      <c r="D65" s="88">
        <v>0.4</v>
      </c>
      <c r="E65" s="64">
        <v>565.05599999999993</v>
      </c>
      <c r="F65" s="68"/>
      <c r="G65" s="66"/>
      <c r="H65" s="68"/>
      <c r="I65" s="68"/>
      <c r="J65" s="66">
        <f t="shared" si="0"/>
        <v>565.05599999999993</v>
      </c>
      <c r="K65" s="67">
        <f t="shared" si="1"/>
        <v>226.02239999999998</v>
      </c>
      <c r="L65" s="89">
        <f t="shared" si="2"/>
        <v>339.03359999999998</v>
      </c>
      <c r="P65" s="78">
        <f t="shared" si="3"/>
        <v>0</v>
      </c>
    </row>
    <row r="66" spans="2:16" x14ac:dyDescent="0.2">
      <c r="B66" s="86">
        <v>62</v>
      </c>
      <c r="C66" s="87" t="s">
        <v>243</v>
      </c>
      <c r="D66" s="88">
        <v>0.15</v>
      </c>
      <c r="E66" s="64">
        <v>25717.767713046836</v>
      </c>
      <c r="F66" s="68"/>
      <c r="G66" s="66"/>
      <c r="H66" s="68"/>
      <c r="I66" s="68"/>
      <c r="J66" s="66">
        <f t="shared" si="0"/>
        <v>25717.767713046836</v>
      </c>
      <c r="K66" s="67">
        <f t="shared" si="1"/>
        <v>3857.6651569570254</v>
      </c>
      <c r="L66" s="89">
        <f t="shared" si="2"/>
        <v>21860.102556089812</v>
      </c>
      <c r="P66" s="78">
        <f t="shared" si="3"/>
        <v>0</v>
      </c>
    </row>
    <row r="67" spans="2:16" x14ac:dyDescent="0.2">
      <c r="B67" s="86">
        <v>63</v>
      </c>
      <c r="C67" s="90" t="s">
        <v>244</v>
      </c>
      <c r="D67" s="88">
        <v>0.15</v>
      </c>
      <c r="E67" s="64">
        <v>1174.2475409700232</v>
      </c>
      <c r="F67" s="68"/>
      <c r="G67" s="66"/>
      <c r="H67" s="68"/>
      <c r="I67" s="68"/>
      <c r="J67" s="66">
        <f t="shared" si="0"/>
        <v>1174.2475409700232</v>
      </c>
      <c r="K67" s="67">
        <f t="shared" si="1"/>
        <v>176.13713114550347</v>
      </c>
      <c r="L67" s="89">
        <f t="shared" si="2"/>
        <v>998.11040982451982</v>
      </c>
      <c r="P67" s="78">
        <f t="shared" si="3"/>
        <v>0</v>
      </c>
    </row>
    <row r="68" spans="2:16" x14ac:dyDescent="0.2">
      <c r="B68" s="86">
        <v>64</v>
      </c>
      <c r="C68" s="87" t="s">
        <v>245</v>
      </c>
      <c r="D68" s="88">
        <v>0.15</v>
      </c>
      <c r="E68" s="64">
        <v>67860.84231784282</v>
      </c>
      <c r="F68" s="68"/>
      <c r="G68" s="66"/>
      <c r="H68" s="68"/>
      <c r="I68" s="68"/>
      <c r="J68" s="66">
        <f t="shared" si="0"/>
        <v>67860.84231784282</v>
      </c>
      <c r="K68" s="67">
        <f t="shared" si="1"/>
        <v>10179.126347676423</v>
      </c>
      <c r="L68" s="89">
        <f t="shared" si="2"/>
        <v>57681.715970166399</v>
      </c>
      <c r="P68" s="78">
        <f t="shared" si="3"/>
        <v>0</v>
      </c>
    </row>
    <row r="69" spans="2:16" x14ac:dyDescent="0.2">
      <c r="B69" s="86">
        <v>65</v>
      </c>
      <c r="C69" s="87" t="s">
        <v>246</v>
      </c>
      <c r="D69" s="88">
        <v>0.15</v>
      </c>
      <c r="E69" s="64">
        <v>3684.061509826859</v>
      </c>
      <c r="F69" s="68"/>
      <c r="G69" s="66"/>
      <c r="H69" s="68"/>
      <c r="I69" s="68"/>
      <c r="J69" s="66">
        <f t="shared" si="0"/>
        <v>3684.061509826859</v>
      </c>
      <c r="K69" s="67">
        <f t="shared" si="1"/>
        <v>552.60922647402879</v>
      </c>
      <c r="L69" s="89">
        <f t="shared" si="2"/>
        <v>3131.4522833528304</v>
      </c>
      <c r="P69" s="78">
        <f t="shared" si="3"/>
        <v>0</v>
      </c>
    </row>
    <row r="70" spans="2:16" x14ac:dyDescent="0.2">
      <c r="B70" s="86">
        <v>66</v>
      </c>
      <c r="C70" s="87" t="s">
        <v>247</v>
      </c>
      <c r="D70" s="88">
        <v>0.15</v>
      </c>
      <c r="E70" s="64"/>
      <c r="F70" s="68"/>
      <c r="G70" s="66">
        <v>150000</v>
      </c>
      <c r="H70" s="68"/>
      <c r="I70" s="68"/>
      <c r="J70" s="66">
        <f t="shared" ref="J70:J109" si="4">E70+F70+G70-H70</f>
        <v>150000</v>
      </c>
      <c r="K70" s="67">
        <f t="shared" ref="K70:K109" si="5">(E70+F70-H70)*D70+(G70*D70/2)</f>
        <v>11250</v>
      </c>
      <c r="L70" s="89">
        <f t="shared" ref="L70:L109" si="6">J70-K70</f>
        <v>138750</v>
      </c>
      <c r="N70" s="78">
        <v>150000</v>
      </c>
      <c r="P70" s="78">
        <f t="shared" ref="P70:P110" si="7">+F70+G70-N70</f>
        <v>0</v>
      </c>
    </row>
    <row r="71" spans="2:16" x14ac:dyDescent="0.2">
      <c r="B71" s="86">
        <v>67</v>
      </c>
      <c r="C71" s="87" t="s">
        <v>248</v>
      </c>
      <c r="D71" s="88">
        <v>0.15</v>
      </c>
      <c r="E71" s="64">
        <v>471975.21754443878</v>
      </c>
      <c r="F71" s="68">
        <v>215000</v>
      </c>
      <c r="G71" s="64"/>
      <c r="H71" s="68"/>
      <c r="I71" s="68"/>
      <c r="J71" s="66">
        <f t="shared" si="4"/>
        <v>686975.21754443878</v>
      </c>
      <c r="K71" s="67">
        <f t="shared" si="5"/>
        <v>103046.28263166582</v>
      </c>
      <c r="L71" s="89">
        <f t="shared" si="6"/>
        <v>583928.93491277297</v>
      </c>
      <c r="N71" s="78">
        <v>215000</v>
      </c>
      <c r="P71" s="78">
        <f t="shared" si="7"/>
        <v>0</v>
      </c>
    </row>
    <row r="72" spans="2:16" x14ac:dyDescent="0.2">
      <c r="B72" s="86">
        <v>68</v>
      </c>
      <c r="C72" s="87" t="s">
        <v>249</v>
      </c>
      <c r="D72" s="88">
        <v>0.15</v>
      </c>
      <c r="E72" s="64">
        <v>132328.00869351203</v>
      </c>
      <c r="F72" s="68"/>
      <c r="G72" s="66"/>
      <c r="H72" s="66"/>
      <c r="I72" s="66"/>
      <c r="J72" s="66">
        <f t="shared" si="4"/>
        <v>132328.00869351203</v>
      </c>
      <c r="K72" s="67">
        <f t="shared" si="5"/>
        <v>19849.201304026803</v>
      </c>
      <c r="L72" s="89">
        <f t="shared" si="6"/>
        <v>112478.80738948523</v>
      </c>
      <c r="P72" s="78">
        <f t="shared" si="7"/>
        <v>0</v>
      </c>
    </row>
    <row r="73" spans="2:16" x14ac:dyDescent="0.2">
      <c r="B73" s="86">
        <v>69</v>
      </c>
      <c r="C73" s="87" t="s">
        <v>250</v>
      </c>
      <c r="D73" s="88">
        <v>0.15</v>
      </c>
      <c r="E73" s="64">
        <v>214545.4177506564</v>
      </c>
      <c r="F73" s="68"/>
      <c r="G73" s="66"/>
      <c r="H73" s="66"/>
      <c r="I73" s="66"/>
      <c r="J73" s="66">
        <f t="shared" si="4"/>
        <v>214545.4177506564</v>
      </c>
      <c r="K73" s="67">
        <f t="shared" si="5"/>
        <v>32181.812662598459</v>
      </c>
      <c r="L73" s="89">
        <f t="shared" si="6"/>
        <v>182363.60508805793</v>
      </c>
      <c r="P73" s="78">
        <f t="shared" si="7"/>
        <v>0</v>
      </c>
    </row>
    <row r="74" spans="2:16" x14ac:dyDescent="0.2">
      <c r="B74" s="86">
        <v>70</v>
      </c>
      <c r="C74" s="87" t="s">
        <v>251</v>
      </c>
      <c r="D74" s="88">
        <v>0.15</v>
      </c>
      <c r="E74" s="64">
        <v>16954.905448980546</v>
      </c>
      <c r="F74" s="68"/>
      <c r="G74" s="66"/>
      <c r="H74" s="66"/>
      <c r="I74" s="66"/>
      <c r="J74" s="66">
        <f t="shared" si="4"/>
        <v>16954.905448980546</v>
      </c>
      <c r="K74" s="67">
        <f t="shared" si="5"/>
        <v>2543.2358173470816</v>
      </c>
      <c r="L74" s="89">
        <f t="shared" si="6"/>
        <v>14411.669631633464</v>
      </c>
      <c r="P74" s="78">
        <f t="shared" si="7"/>
        <v>0</v>
      </c>
    </row>
    <row r="75" spans="2:16" x14ac:dyDescent="0.2">
      <c r="B75" s="86">
        <v>71</v>
      </c>
      <c r="C75" s="87" t="s">
        <v>252</v>
      </c>
      <c r="D75" s="88">
        <v>0.15</v>
      </c>
      <c r="E75" s="64">
        <v>4434.9306442621582</v>
      </c>
      <c r="F75" s="68"/>
      <c r="G75" s="66"/>
      <c r="H75" s="66"/>
      <c r="I75" s="66"/>
      <c r="J75" s="66">
        <f t="shared" si="4"/>
        <v>4434.9306442621582</v>
      </c>
      <c r="K75" s="67">
        <f t="shared" si="5"/>
        <v>665.23959663932374</v>
      </c>
      <c r="L75" s="89">
        <f t="shared" si="6"/>
        <v>3769.6910476228345</v>
      </c>
      <c r="P75" s="78">
        <f t="shared" si="7"/>
        <v>0</v>
      </c>
    </row>
    <row r="76" spans="2:16" x14ac:dyDescent="0.2">
      <c r="B76" s="86">
        <v>72</v>
      </c>
      <c r="C76" s="87" t="s">
        <v>253</v>
      </c>
      <c r="D76" s="88">
        <v>0.15</v>
      </c>
      <c r="E76" s="64">
        <v>113219.81315373047</v>
      </c>
      <c r="F76" s="68"/>
      <c r="G76" s="66"/>
      <c r="H76" s="66"/>
      <c r="I76" s="66"/>
      <c r="J76" s="66">
        <f t="shared" si="4"/>
        <v>113219.81315373047</v>
      </c>
      <c r="K76" s="67">
        <f t="shared" si="5"/>
        <v>16982.971973059572</v>
      </c>
      <c r="L76" s="89">
        <f t="shared" si="6"/>
        <v>96236.841180670905</v>
      </c>
      <c r="P76" s="78">
        <f t="shared" si="7"/>
        <v>0</v>
      </c>
    </row>
    <row r="77" spans="2:16" x14ac:dyDescent="0.2">
      <c r="B77" s="86">
        <v>73</v>
      </c>
      <c r="C77" s="87" t="s">
        <v>254</v>
      </c>
      <c r="D77" s="88">
        <v>0.15</v>
      </c>
      <c r="E77" s="64">
        <v>635749.27891178697</v>
      </c>
      <c r="F77" s="68"/>
      <c r="G77" s="89"/>
      <c r="H77" s="66"/>
      <c r="I77" s="66"/>
      <c r="J77" s="66">
        <f t="shared" si="4"/>
        <v>635749.27891178697</v>
      </c>
      <c r="K77" s="67">
        <f t="shared" si="5"/>
        <v>95362.391836768045</v>
      </c>
      <c r="L77" s="89">
        <f t="shared" si="6"/>
        <v>540386.88707501895</v>
      </c>
      <c r="P77" s="78">
        <f t="shared" si="7"/>
        <v>0</v>
      </c>
    </row>
    <row r="78" spans="2:16" x14ac:dyDescent="0.2">
      <c r="B78" s="86">
        <v>74</v>
      </c>
      <c r="C78" s="87" t="s">
        <v>255</v>
      </c>
      <c r="D78" s="88">
        <v>0.15</v>
      </c>
      <c r="E78" s="64">
        <v>81747.15751171876</v>
      </c>
      <c r="F78" s="68"/>
      <c r="G78" s="66"/>
      <c r="H78" s="66"/>
      <c r="I78" s="66"/>
      <c r="J78" s="66">
        <f t="shared" si="4"/>
        <v>81747.15751171876</v>
      </c>
      <c r="K78" s="67">
        <f t="shared" si="5"/>
        <v>12262.073626757814</v>
      </c>
      <c r="L78" s="89">
        <f t="shared" si="6"/>
        <v>69485.083884960943</v>
      </c>
      <c r="P78" s="78">
        <f t="shared" si="7"/>
        <v>0</v>
      </c>
    </row>
    <row r="79" spans="2:16" x14ac:dyDescent="0.2">
      <c r="B79" s="86">
        <v>75</v>
      </c>
      <c r="C79" s="87" t="s">
        <v>256</v>
      </c>
      <c r="D79" s="88">
        <v>0.15</v>
      </c>
      <c r="E79" s="64">
        <v>969690.40636884375</v>
      </c>
      <c r="F79" s="68"/>
      <c r="G79" s="66"/>
      <c r="H79" s="66"/>
      <c r="I79" s="66"/>
      <c r="J79" s="66">
        <f t="shared" si="4"/>
        <v>969690.40636884375</v>
      </c>
      <c r="K79" s="67">
        <f t="shared" si="5"/>
        <v>145453.56095532657</v>
      </c>
      <c r="L79" s="89">
        <f t="shared" si="6"/>
        <v>824236.84541351721</v>
      </c>
      <c r="P79" s="78">
        <f t="shared" si="7"/>
        <v>0</v>
      </c>
    </row>
    <row r="80" spans="2:16" x14ac:dyDescent="0.2">
      <c r="B80" s="86">
        <v>76</v>
      </c>
      <c r="C80" s="87" t="s">
        <v>257</v>
      </c>
      <c r="D80" s="88">
        <v>0.15</v>
      </c>
      <c r="E80" s="64">
        <v>678869.12812500005</v>
      </c>
      <c r="F80" s="68"/>
      <c r="G80" s="66"/>
      <c r="H80" s="66"/>
      <c r="I80" s="66"/>
      <c r="J80" s="66">
        <f t="shared" si="4"/>
        <v>678869.12812500005</v>
      </c>
      <c r="K80" s="67">
        <f t="shared" si="5"/>
        <v>101830.36921875</v>
      </c>
      <c r="L80" s="89">
        <f t="shared" si="6"/>
        <v>577038.75890625</v>
      </c>
      <c r="P80" s="78">
        <f t="shared" si="7"/>
        <v>0</v>
      </c>
    </row>
    <row r="81" spans="2:16" x14ac:dyDescent="0.2">
      <c r="B81" s="86">
        <v>77</v>
      </c>
      <c r="C81" s="87" t="s">
        <v>258</v>
      </c>
      <c r="D81" s="88">
        <v>0.15</v>
      </c>
      <c r="E81" s="64">
        <v>261055.46015579827</v>
      </c>
      <c r="F81" s="68"/>
      <c r="G81" s="66"/>
      <c r="H81" s="66"/>
      <c r="I81" s="66"/>
      <c r="J81" s="66">
        <f t="shared" si="4"/>
        <v>261055.46015579827</v>
      </c>
      <c r="K81" s="67">
        <f t="shared" si="5"/>
        <v>39158.319023369739</v>
      </c>
      <c r="L81" s="89">
        <f t="shared" si="6"/>
        <v>221897.14113242854</v>
      </c>
      <c r="P81" s="78">
        <f t="shared" si="7"/>
        <v>0</v>
      </c>
    </row>
    <row r="82" spans="2:16" x14ac:dyDescent="0.2">
      <c r="B82" s="86">
        <v>78</v>
      </c>
      <c r="C82" s="87" t="s">
        <v>259</v>
      </c>
      <c r="D82" s="88">
        <v>0.15</v>
      </c>
      <c r="E82" s="64">
        <v>508210.66668778</v>
      </c>
      <c r="F82" s="68"/>
      <c r="G82" s="66"/>
      <c r="H82" s="66"/>
      <c r="I82" s="66"/>
      <c r="J82" s="66">
        <f t="shared" si="4"/>
        <v>508210.66668778</v>
      </c>
      <c r="K82" s="67">
        <f t="shared" si="5"/>
        <v>76231.600003166997</v>
      </c>
      <c r="L82" s="89">
        <f t="shared" si="6"/>
        <v>431979.066684613</v>
      </c>
      <c r="P82" s="78">
        <f t="shared" si="7"/>
        <v>0</v>
      </c>
    </row>
    <row r="83" spans="2:16" x14ac:dyDescent="0.2">
      <c r="B83" s="86">
        <v>79</v>
      </c>
      <c r="C83" s="87" t="s">
        <v>260</v>
      </c>
      <c r="D83" s="88">
        <v>0.15</v>
      </c>
      <c r="E83" s="64">
        <v>173703.14231660156</v>
      </c>
      <c r="F83" s="68"/>
      <c r="G83" s="66"/>
      <c r="H83" s="66"/>
      <c r="I83" s="66"/>
      <c r="J83" s="66">
        <f t="shared" si="4"/>
        <v>173703.14231660156</v>
      </c>
      <c r="K83" s="67">
        <f t="shared" si="5"/>
        <v>26055.471347490235</v>
      </c>
      <c r="L83" s="89">
        <f t="shared" si="6"/>
        <v>147647.67096911132</v>
      </c>
      <c r="P83" s="78">
        <f t="shared" si="7"/>
        <v>0</v>
      </c>
    </row>
    <row r="84" spans="2:16" x14ac:dyDescent="0.2">
      <c r="B84" s="86">
        <v>80</v>
      </c>
      <c r="C84" s="87" t="s">
        <v>261</v>
      </c>
      <c r="D84" s="88">
        <v>0.15</v>
      </c>
      <c r="E84" s="64">
        <v>0</v>
      </c>
      <c r="F84" s="68"/>
      <c r="G84" s="66"/>
      <c r="H84" s="66"/>
      <c r="I84" s="66"/>
      <c r="J84" s="66">
        <f t="shared" si="4"/>
        <v>0</v>
      </c>
      <c r="K84" s="67">
        <f t="shared" si="5"/>
        <v>0</v>
      </c>
      <c r="L84" s="89">
        <f t="shared" si="6"/>
        <v>0</v>
      </c>
      <c r="P84" s="78">
        <f t="shared" si="7"/>
        <v>0</v>
      </c>
    </row>
    <row r="85" spans="2:16" x14ac:dyDescent="0.2">
      <c r="B85" s="86">
        <v>81</v>
      </c>
      <c r="C85" s="87" t="s">
        <v>262</v>
      </c>
      <c r="D85" s="88">
        <v>0.15</v>
      </c>
      <c r="E85" s="64">
        <v>114873.89876334881</v>
      </c>
      <c r="F85" s="68"/>
      <c r="G85" s="66"/>
      <c r="H85" s="66"/>
      <c r="I85" s="66"/>
      <c r="J85" s="66">
        <f t="shared" si="4"/>
        <v>114873.89876334881</v>
      </c>
      <c r="K85" s="67">
        <f t="shared" si="5"/>
        <v>17231.084814502323</v>
      </c>
      <c r="L85" s="89">
        <f t="shared" si="6"/>
        <v>97642.813948846495</v>
      </c>
      <c r="P85" s="78">
        <f t="shared" si="7"/>
        <v>0</v>
      </c>
    </row>
    <row r="86" spans="2:16" x14ac:dyDescent="0.2">
      <c r="B86" s="86">
        <v>82</v>
      </c>
      <c r="C86" s="87" t="s">
        <v>263</v>
      </c>
      <c r="D86" s="88">
        <v>0.15</v>
      </c>
      <c r="E86" s="64">
        <v>3639800.3</v>
      </c>
      <c r="F86" s="64"/>
      <c r="G86" s="66"/>
      <c r="H86" s="68"/>
      <c r="I86" s="68"/>
      <c r="J86" s="66">
        <f t="shared" si="4"/>
        <v>3639800.3</v>
      </c>
      <c r="K86" s="67">
        <f t="shared" si="5"/>
        <v>545970.04499999993</v>
      </c>
      <c r="L86" s="89">
        <f t="shared" si="6"/>
        <v>3093830.2549999999</v>
      </c>
      <c r="P86" s="78">
        <f t="shared" si="7"/>
        <v>0</v>
      </c>
    </row>
    <row r="87" spans="2:16" x14ac:dyDescent="0.2">
      <c r="B87" s="86">
        <v>83</v>
      </c>
      <c r="C87" s="87" t="s">
        <v>264</v>
      </c>
      <c r="D87" s="88">
        <v>0.15</v>
      </c>
      <c r="E87" s="64">
        <v>203498.5882049739</v>
      </c>
      <c r="F87" s="66"/>
      <c r="G87" s="66"/>
      <c r="H87" s="68"/>
      <c r="I87" s="68"/>
      <c r="J87" s="66">
        <f t="shared" si="4"/>
        <v>203498.5882049739</v>
      </c>
      <c r="K87" s="67">
        <f t="shared" si="5"/>
        <v>30524.788230746082</v>
      </c>
      <c r="L87" s="89">
        <f t="shared" si="6"/>
        <v>172973.79997422782</v>
      </c>
      <c r="P87" s="78">
        <f t="shared" si="7"/>
        <v>0</v>
      </c>
    </row>
    <row r="88" spans="2:16" x14ac:dyDescent="0.2">
      <c r="B88" s="86">
        <v>84</v>
      </c>
      <c r="C88" s="87" t="s">
        <v>265</v>
      </c>
      <c r="D88" s="88">
        <v>0.15</v>
      </c>
      <c r="E88" s="64">
        <v>112554.89836239086</v>
      </c>
      <c r="F88" s="66"/>
      <c r="G88" s="66"/>
      <c r="H88" s="68"/>
      <c r="I88" s="68"/>
      <c r="J88" s="66">
        <f t="shared" si="4"/>
        <v>112554.89836239086</v>
      </c>
      <c r="K88" s="67">
        <f t="shared" si="5"/>
        <v>16883.234754358629</v>
      </c>
      <c r="L88" s="89">
        <f t="shared" si="6"/>
        <v>95671.663608032221</v>
      </c>
      <c r="P88" s="78">
        <f t="shared" si="7"/>
        <v>0</v>
      </c>
    </row>
    <row r="89" spans="2:16" x14ac:dyDescent="0.2">
      <c r="B89" s="86">
        <v>85</v>
      </c>
      <c r="C89" s="87" t="s">
        <v>266</v>
      </c>
      <c r="D89" s="88">
        <v>0.15</v>
      </c>
      <c r="E89" s="64">
        <v>155068.95145146843</v>
      </c>
      <c r="F89" s="66"/>
      <c r="G89" s="66"/>
      <c r="H89" s="68"/>
      <c r="I89" s="68"/>
      <c r="J89" s="66">
        <f t="shared" si="4"/>
        <v>155068.95145146843</v>
      </c>
      <c r="K89" s="67">
        <f t="shared" si="5"/>
        <v>23260.342717720265</v>
      </c>
      <c r="L89" s="89">
        <f t="shared" si="6"/>
        <v>131808.60873374817</v>
      </c>
      <c r="P89" s="78">
        <f t="shared" si="7"/>
        <v>0</v>
      </c>
    </row>
    <row r="90" spans="2:16" x14ac:dyDescent="0.2">
      <c r="B90" s="86">
        <v>86</v>
      </c>
      <c r="C90" s="87" t="s">
        <v>267</v>
      </c>
      <c r="D90" s="88">
        <v>0.15</v>
      </c>
      <c r="E90" s="64">
        <v>515782.45048830041</v>
      </c>
      <c r="F90" s="66"/>
      <c r="G90" s="66"/>
      <c r="H90" s="66"/>
      <c r="I90" s="66"/>
      <c r="J90" s="66">
        <f t="shared" si="4"/>
        <v>515782.45048830041</v>
      </c>
      <c r="K90" s="67">
        <f t="shared" si="5"/>
        <v>77367.367573245065</v>
      </c>
      <c r="L90" s="89">
        <f t="shared" si="6"/>
        <v>438415.08291505533</v>
      </c>
      <c r="P90" s="78">
        <f t="shared" si="7"/>
        <v>0</v>
      </c>
    </row>
    <row r="91" spans="2:16" x14ac:dyDescent="0.2">
      <c r="B91" s="86">
        <v>87</v>
      </c>
      <c r="C91" s="87" t="s">
        <v>268</v>
      </c>
      <c r="D91" s="88">
        <v>0.15</v>
      </c>
      <c r="E91" s="64">
        <v>98601.316673819776</v>
      </c>
      <c r="F91" s="66"/>
      <c r="G91" s="66"/>
      <c r="H91" s="66"/>
      <c r="I91" s="66"/>
      <c r="J91" s="66">
        <f t="shared" si="4"/>
        <v>98601.316673819776</v>
      </c>
      <c r="K91" s="67">
        <f t="shared" si="5"/>
        <v>14790.197501072966</v>
      </c>
      <c r="L91" s="89">
        <f t="shared" si="6"/>
        <v>83811.11917274681</v>
      </c>
      <c r="P91" s="78">
        <f t="shared" si="7"/>
        <v>0</v>
      </c>
    </row>
    <row r="92" spans="2:16" x14ac:dyDescent="0.2">
      <c r="B92" s="86">
        <v>88</v>
      </c>
      <c r="C92" s="87" t="s">
        <v>269</v>
      </c>
      <c r="D92" s="88">
        <v>0.15</v>
      </c>
      <c r="E92" s="64">
        <v>196209.95322607274</v>
      </c>
      <c r="F92" s="66"/>
      <c r="G92" s="66"/>
      <c r="H92" s="66"/>
      <c r="I92" s="66"/>
      <c r="J92" s="66">
        <f t="shared" si="4"/>
        <v>196209.95322607274</v>
      </c>
      <c r="K92" s="67">
        <f t="shared" si="5"/>
        <v>29431.49298391091</v>
      </c>
      <c r="L92" s="89">
        <f t="shared" si="6"/>
        <v>166778.46024216182</v>
      </c>
      <c r="P92" s="78">
        <f t="shared" si="7"/>
        <v>0</v>
      </c>
    </row>
    <row r="93" spans="2:16" x14ac:dyDescent="0.2">
      <c r="B93" s="86">
        <v>89</v>
      </c>
      <c r="C93" s="87" t="s">
        <v>270</v>
      </c>
      <c r="D93" s="88">
        <v>0.15</v>
      </c>
      <c r="E93" s="64">
        <v>196209.95322607274</v>
      </c>
      <c r="F93" s="66"/>
      <c r="G93" s="66"/>
      <c r="H93" s="66"/>
      <c r="I93" s="66"/>
      <c r="J93" s="66">
        <f t="shared" si="4"/>
        <v>196209.95322607274</v>
      </c>
      <c r="K93" s="67">
        <f t="shared" si="5"/>
        <v>29431.49298391091</v>
      </c>
      <c r="L93" s="89">
        <f t="shared" si="6"/>
        <v>166778.46024216182</v>
      </c>
      <c r="P93" s="78">
        <f t="shared" si="7"/>
        <v>0</v>
      </c>
    </row>
    <row r="94" spans="2:16" x14ac:dyDescent="0.2">
      <c r="B94" s="86">
        <v>90</v>
      </c>
      <c r="C94" s="87" t="s">
        <v>271</v>
      </c>
      <c r="D94" s="88">
        <v>0.15</v>
      </c>
      <c r="E94" s="64">
        <v>304576.28436241212</v>
      </c>
      <c r="F94" s="66"/>
      <c r="G94" s="66"/>
      <c r="H94" s="66"/>
      <c r="I94" s="66"/>
      <c r="J94" s="66">
        <f t="shared" si="4"/>
        <v>304576.28436241212</v>
      </c>
      <c r="K94" s="67">
        <f t="shared" si="5"/>
        <v>45686.442654361817</v>
      </c>
      <c r="L94" s="89">
        <f t="shared" si="6"/>
        <v>258889.84170805028</v>
      </c>
      <c r="P94" s="78">
        <f t="shared" si="7"/>
        <v>0</v>
      </c>
    </row>
    <row r="95" spans="2:16" x14ac:dyDescent="0.2">
      <c r="B95" s="86">
        <v>91</v>
      </c>
      <c r="C95" s="87" t="s">
        <v>272</v>
      </c>
      <c r="D95" s="88">
        <v>0.15</v>
      </c>
      <c r="E95" s="64">
        <v>27622.345176382478</v>
      </c>
      <c r="F95" s="66"/>
      <c r="G95" s="66"/>
      <c r="H95" s="66"/>
      <c r="I95" s="66"/>
      <c r="J95" s="66">
        <f t="shared" si="4"/>
        <v>27622.345176382478</v>
      </c>
      <c r="K95" s="67">
        <f t="shared" si="5"/>
        <v>4143.3517764573717</v>
      </c>
      <c r="L95" s="89">
        <f t="shared" si="6"/>
        <v>23478.993399925108</v>
      </c>
      <c r="P95" s="78">
        <f t="shared" si="7"/>
        <v>0</v>
      </c>
    </row>
    <row r="96" spans="2:16" x14ac:dyDescent="0.2">
      <c r="B96" s="86">
        <v>92</v>
      </c>
      <c r="C96" s="87" t="s">
        <v>273</v>
      </c>
      <c r="D96" s="88">
        <v>0.15</v>
      </c>
      <c r="E96" s="64">
        <v>2372.9576524296408</v>
      </c>
      <c r="F96" s="66"/>
      <c r="G96" s="66"/>
      <c r="H96" s="66"/>
      <c r="I96" s="66"/>
      <c r="J96" s="66">
        <f t="shared" si="4"/>
        <v>2372.9576524296408</v>
      </c>
      <c r="K96" s="67">
        <f t="shared" si="5"/>
        <v>355.94364786444612</v>
      </c>
      <c r="L96" s="89">
        <f t="shared" si="6"/>
        <v>2017.0140045651947</v>
      </c>
      <c r="P96" s="78">
        <f t="shared" si="7"/>
        <v>0</v>
      </c>
    </row>
    <row r="97" spans="2:16" x14ac:dyDescent="0.2">
      <c r="B97" s="86">
        <v>93</v>
      </c>
      <c r="C97" s="87" t="s">
        <v>274</v>
      </c>
      <c r="D97" s="88">
        <v>0.15</v>
      </c>
      <c r="E97" s="64">
        <v>117913.64246158145</v>
      </c>
      <c r="F97" s="66"/>
      <c r="G97" s="66"/>
      <c r="H97" s="66"/>
      <c r="I97" s="66"/>
      <c r="J97" s="66">
        <f t="shared" si="4"/>
        <v>117913.64246158145</v>
      </c>
      <c r="K97" s="67">
        <f t="shared" si="5"/>
        <v>17687.046369237218</v>
      </c>
      <c r="L97" s="89">
        <f t="shared" si="6"/>
        <v>100226.59609234423</v>
      </c>
      <c r="P97" s="78">
        <f t="shared" si="7"/>
        <v>0</v>
      </c>
    </row>
    <row r="98" spans="2:16" x14ac:dyDescent="0.2">
      <c r="B98" s="86">
        <v>94</v>
      </c>
      <c r="C98" s="87" t="s">
        <v>275</v>
      </c>
      <c r="D98" s="88">
        <v>0.15</v>
      </c>
      <c r="E98" s="64">
        <v>100815.62708362128</v>
      </c>
      <c r="F98" s="66"/>
      <c r="G98" s="66"/>
      <c r="H98" s="66"/>
      <c r="I98" s="66"/>
      <c r="J98" s="66">
        <f t="shared" si="4"/>
        <v>100815.62708362128</v>
      </c>
      <c r="K98" s="67">
        <f t="shared" si="5"/>
        <v>15122.34406254319</v>
      </c>
      <c r="L98" s="89">
        <f t="shared" si="6"/>
        <v>85693.283021078096</v>
      </c>
      <c r="P98" s="78">
        <f t="shared" si="7"/>
        <v>0</v>
      </c>
    </row>
    <row r="99" spans="2:16" x14ac:dyDescent="0.2">
      <c r="B99" s="86">
        <v>95</v>
      </c>
      <c r="C99" s="87" t="s">
        <v>276</v>
      </c>
      <c r="D99" s="88">
        <v>0.15</v>
      </c>
      <c r="E99" s="64">
        <v>148302.24615261843</v>
      </c>
      <c r="F99" s="68"/>
      <c r="G99" s="66"/>
      <c r="H99" s="66"/>
      <c r="I99" s="66"/>
      <c r="J99" s="66">
        <f t="shared" si="4"/>
        <v>148302.24615261843</v>
      </c>
      <c r="K99" s="67">
        <f t="shared" si="5"/>
        <v>22245.336922892766</v>
      </c>
      <c r="L99" s="89">
        <f t="shared" si="6"/>
        <v>126056.90922972567</v>
      </c>
      <c r="P99" s="78">
        <f t="shared" si="7"/>
        <v>0</v>
      </c>
    </row>
    <row r="100" spans="2:16" x14ac:dyDescent="0.2">
      <c r="B100" s="86">
        <v>96</v>
      </c>
      <c r="C100" s="87" t="s">
        <v>277</v>
      </c>
      <c r="D100" s="88">
        <v>0.15</v>
      </c>
      <c r="E100" s="64">
        <v>1568242.2783611366</v>
      </c>
      <c r="F100" s="68"/>
      <c r="G100" s="66"/>
      <c r="H100" s="66"/>
      <c r="I100" s="66"/>
      <c r="J100" s="66">
        <f t="shared" si="4"/>
        <v>1568242.2783611366</v>
      </c>
      <c r="K100" s="67">
        <f t="shared" si="5"/>
        <v>235236.34175417048</v>
      </c>
      <c r="L100" s="89">
        <f t="shared" si="6"/>
        <v>1333005.936606966</v>
      </c>
      <c r="P100" s="78">
        <f t="shared" si="7"/>
        <v>0</v>
      </c>
    </row>
    <row r="101" spans="2:16" x14ac:dyDescent="0.2">
      <c r="B101" s="86">
        <v>97</v>
      </c>
      <c r="C101" s="87" t="s">
        <v>278</v>
      </c>
      <c r="D101" s="88">
        <v>0.15</v>
      </c>
      <c r="E101" s="64">
        <v>275959.3447504018</v>
      </c>
      <c r="F101" s="68"/>
      <c r="G101" s="66"/>
      <c r="H101" s="66"/>
      <c r="I101" s="66"/>
      <c r="J101" s="66">
        <f t="shared" si="4"/>
        <v>275959.3447504018</v>
      </c>
      <c r="K101" s="67">
        <f t="shared" si="5"/>
        <v>41393.90171256027</v>
      </c>
      <c r="L101" s="89">
        <f t="shared" si="6"/>
        <v>234565.44303784153</v>
      </c>
      <c r="P101" s="78">
        <f t="shared" si="7"/>
        <v>0</v>
      </c>
    </row>
    <row r="102" spans="2:16" x14ac:dyDescent="0.2">
      <c r="B102" s="86">
        <v>98</v>
      </c>
      <c r="C102" s="87" t="s">
        <v>279</v>
      </c>
      <c r="D102" s="88">
        <v>0.15</v>
      </c>
      <c r="E102" s="64">
        <v>614753.71046874998</v>
      </c>
      <c r="F102" s="68"/>
      <c r="G102" s="66"/>
      <c r="H102" s="66"/>
      <c r="I102" s="66"/>
      <c r="J102" s="66">
        <f t="shared" si="4"/>
        <v>614753.71046874998</v>
      </c>
      <c r="K102" s="67">
        <f t="shared" si="5"/>
        <v>92213.056570312488</v>
      </c>
      <c r="L102" s="89">
        <f t="shared" si="6"/>
        <v>522540.65389843751</v>
      </c>
      <c r="P102" s="78">
        <f t="shared" si="7"/>
        <v>0</v>
      </c>
    </row>
    <row r="103" spans="2:16" x14ac:dyDescent="0.2">
      <c r="B103" s="86">
        <v>99</v>
      </c>
      <c r="C103" s="87" t="s">
        <v>280</v>
      </c>
      <c r="D103" s="88">
        <v>0.15</v>
      </c>
      <c r="E103" s="64">
        <v>339556.00620653131</v>
      </c>
      <c r="F103" s="68"/>
      <c r="G103" s="66"/>
      <c r="H103" s="66"/>
      <c r="I103" s="66"/>
      <c r="J103" s="66">
        <f t="shared" si="4"/>
        <v>339556.00620653131</v>
      </c>
      <c r="K103" s="67">
        <f t="shared" si="5"/>
        <v>50933.400930979697</v>
      </c>
      <c r="L103" s="89">
        <f t="shared" si="6"/>
        <v>288622.60527555161</v>
      </c>
      <c r="P103" s="78">
        <f t="shared" si="7"/>
        <v>0</v>
      </c>
    </row>
    <row r="104" spans="2:16" x14ac:dyDescent="0.2">
      <c r="B104" s="86">
        <v>100</v>
      </c>
      <c r="C104" s="87" t="s">
        <v>281</v>
      </c>
      <c r="D104" s="88">
        <v>0.15</v>
      </c>
      <c r="E104" s="64">
        <v>73544.155546875001</v>
      </c>
      <c r="F104" s="68"/>
      <c r="G104" s="66"/>
      <c r="H104" s="66"/>
      <c r="I104" s="66"/>
      <c r="J104" s="66">
        <f t="shared" si="4"/>
        <v>73544.155546875001</v>
      </c>
      <c r="K104" s="67">
        <f t="shared" si="5"/>
        <v>11031.623332031249</v>
      </c>
      <c r="L104" s="89">
        <f t="shared" si="6"/>
        <v>62512.532214843755</v>
      </c>
      <c r="P104" s="78">
        <f t="shared" si="7"/>
        <v>0</v>
      </c>
    </row>
    <row r="105" spans="2:16" x14ac:dyDescent="0.2">
      <c r="B105" s="86">
        <v>101</v>
      </c>
      <c r="C105" s="87" t="s">
        <v>282</v>
      </c>
      <c r="D105" s="88">
        <v>0.15</v>
      </c>
      <c r="E105" s="64">
        <v>128230.8353125</v>
      </c>
      <c r="F105" s="68"/>
      <c r="G105" s="66"/>
      <c r="H105" s="66"/>
      <c r="I105" s="66"/>
      <c r="J105" s="66">
        <f t="shared" si="4"/>
        <v>128230.8353125</v>
      </c>
      <c r="K105" s="67">
        <f t="shared" si="5"/>
        <v>19234.625296874998</v>
      </c>
      <c r="L105" s="89">
        <f t="shared" si="6"/>
        <v>108996.21001562499</v>
      </c>
      <c r="P105" s="78">
        <f t="shared" si="7"/>
        <v>0</v>
      </c>
    </row>
    <row r="106" spans="2:16" x14ac:dyDescent="0.2">
      <c r="B106" s="86">
        <v>102</v>
      </c>
      <c r="C106" s="87" t="s">
        <v>283</v>
      </c>
      <c r="D106" s="88">
        <v>0.15</v>
      </c>
      <c r="E106" s="64">
        <v>462559.90419671871</v>
      </c>
      <c r="F106" s="68"/>
      <c r="G106" s="66"/>
      <c r="H106" s="66"/>
      <c r="I106" s="66"/>
      <c r="J106" s="66">
        <f t="shared" si="4"/>
        <v>462559.90419671871</v>
      </c>
      <c r="K106" s="67">
        <f t="shared" si="5"/>
        <v>69383.985629507806</v>
      </c>
      <c r="L106" s="89">
        <f t="shared" si="6"/>
        <v>393175.9185672109</v>
      </c>
      <c r="P106" s="78">
        <f t="shared" si="7"/>
        <v>0</v>
      </c>
    </row>
    <row r="107" spans="2:16" x14ac:dyDescent="0.2">
      <c r="B107" s="86">
        <v>103</v>
      </c>
      <c r="C107" s="87" t="s">
        <v>284</v>
      </c>
      <c r="D107" s="88">
        <v>0.15</v>
      </c>
      <c r="E107" s="64">
        <v>281743.54229806922</v>
      </c>
      <c r="F107" s="68"/>
      <c r="G107" s="64"/>
      <c r="H107" s="66"/>
      <c r="I107" s="66"/>
      <c r="J107" s="66">
        <f t="shared" si="4"/>
        <v>281743.54229806922</v>
      </c>
      <c r="K107" s="67">
        <f t="shared" si="5"/>
        <v>42261.531344710384</v>
      </c>
      <c r="L107" s="89">
        <f t="shared" si="6"/>
        <v>239482.01095335884</v>
      </c>
      <c r="P107" s="78">
        <f t="shared" si="7"/>
        <v>0</v>
      </c>
    </row>
    <row r="108" spans="2:16" x14ac:dyDescent="0.2">
      <c r="B108" s="86">
        <v>104</v>
      </c>
      <c r="C108" s="87" t="s">
        <v>285</v>
      </c>
      <c r="D108" s="88">
        <v>0.1</v>
      </c>
      <c r="E108" s="64">
        <v>153424.495988863</v>
      </c>
      <c r="F108" s="68"/>
      <c r="G108" s="66"/>
      <c r="H108" s="66"/>
      <c r="I108" s="66"/>
      <c r="J108" s="66">
        <f t="shared" si="4"/>
        <v>153424.495988863</v>
      </c>
      <c r="K108" s="67">
        <f t="shared" si="5"/>
        <v>15342.4495988863</v>
      </c>
      <c r="L108" s="89">
        <f t="shared" si="6"/>
        <v>138082.04638997669</v>
      </c>
      <c r="P108" s="78">
        <f t="shared" si="7"/>
        <v>0</v>
      </c>
    </row>
    <row r="109" spans="2:16" x14ac:dyDescent="0.2">
      <c r="B109" s="86">
        <v>105</v>
      </c>
      <c r="C109" s="87" t="s">
        <v>286</v>
      </c>
      <c r="D109" s="88">
        <v>0.15</v>
      </c>
      <c r="E109" s="64">
        <v>0</v>
      </c>
      <c r="F109" s="68">
        <f>23380-23380</f>
        <v>0</v>
      </c>
      <c r="G109" s="66"/>
      <c r="H109" s="66"/>
      <c r="I109" s="66"/>
      <c r="J109" s="66">
        <f t="shared" si="4"/>
        <v>0</v>
      </c>
      <c r="K109" s="66">
        <f t="shared" si="5"/>
        <v>0</v>
      </c>
      <c r="L109" s="89">
        <f t="shared" si="6"/>
        <v>0</v>
      </c>
      <c r="P109" s="78">
        <f t="shared" si="7"/>
        <v>0</v>
      </c>
    </row>
    <row r="110" spans="2:16" x14ac:dyDescent="0.2">
      <c r="B110" s="97"/>
      <c r="C110" s="87"/>
      <c r="D110" s="98"/>
      <c r="E110" s="64"/>
      <c r="F110" s="68"/>
      <c r="G110" s="66"/>
      <c r="H110" s="66"/>
      <c r="I110" s="66"/>
      <c r="J110" s="66"/>
      <c r="K110" s="73"/>
      <c r="L110" s="89"/>
      <c r="P110" s="78">
        <f t="shared" si="7"/>
        <v>0</v>
      </c>
    </row>
    <row r="111" spans="2:16" s="79" customFormat="1" ht="12.75" thickBot="1" x14ac:dyDescent="0.25">
      <c r="B111" s="99"/>
      <c r="C111" s="100" t="s">
        <v>287</v>
      </c>
      <c r="D111" s="101"/>
      <c r="E111" s="103">
        <f>SUM(E5:E110)</f>
        <v>392391978.58300227</v>
      </c>
      <c r="F111" s="103">
        <f t="shared" ref="F111:L111" si="8">SUM(F5:F110)</f>
        <v>25271338.109999999</v>
      </c>
      <c r="G111" s="103">
        <f t="shared" si="8"/>
        <v>7909471.9700000007</v>
      </c>
      <c r="H111" s="103">
        <f t="shared" si="8"/>
        <v>1979277</v>
      </c>
      <c r="I111" s="103">
        <f t="shared" si="8"/>
        <v>0</v>
      </c>
      <c r="J111" s="103">
        <f t="shared" si="8"/>
        <v>423593511.66300219</v>
      </c>
      <c r="K111" s="103">
        <f>SUM(K5:K110)-0.2</f>
        <v>23894554.126296531</v>
      </c>
      <c r="L111" s="103">
        <f t="shared" si="8"/>
        <v>399698957.33670563</v>
      </c>
      <c r="N111" s="105">
        <f>SUM(N5:N110)</f>
        <v>33180810.080000002</v>
      </c>
      <c r="P111" s="105">
        <f>SUM(P5:P110)</f>
        <v>0</v>
      </c>
    </row>
    <row r="112" spans="2:16" ht="12.75" thickTop="1" x14ac:dyDescent="0.2">
      <c r="E112" s="78"/>
    </row>
    <row r="113" spans="3:12" x14ac:dyDescent="0.2">
      <c r="E113" s="78"/>
      <c r="G113" s="58">
        <f>+F111+G111</f>
        <v>33180810.079999998</v>
      </c>
    </row>
    <row r="114" spans="3:12" x14ac:dyDescent="0.2">
      <c r="E114" s="78"/>
      <c r="G114" s="58">
        <f>+'Fixed Asset Schedule FY 2021-22'!F111+'Fixed Asset Schedule FY 2021-22'!G111</f>
        <v>33490594.079999998</v>
      </c>
    </row>
    <row r="115" spans="3:12" ht="12.75" thickBot="1" x14ac:dyDescent="0.25">
      <c r="E115" s="78"/>
      <c r="F115" s="78" t="s">
        <v>295</v>
      </c>
      <c r="G115" s="110">
        <f>+G113-G114</f>
        <v>-309784</v>
      </c>
    </row>
    <row r="116" spans="3:12" ht="12.75" thickTop="1" x14ac:dyDescent="0.2">
      <c r="E116" s="78"/>
    </row>
    <row r="117" spans="3:12" x14ac:dyDescent="0.2">
      <c r="C117" s="77" t="s">
        <v>293</v>
      </c>
      <c r="E117" s="78">
        <f>'[2]Depreciation '!E111</f>
        <v>392391978.58300227</v>
      </c>
      <c r="F117" s="78">
        <f>'[2]Depreciation '!F111</f>
        <v>25569572.109999999</v>
      </c>
      <c r="G117" s="78">
        <f>'[2]Depreciation '!G111</f>
        <v>7921021.9700000007</v>
      </c>
      <c r="H117" s="78">
        <f>'[2]Depreciation '!H111</f>
        <v>1979277</v>
      </c>
      <c r="I117" s="78">
        <f>'[2]Depreciation '!I111</f>
        <v>0</v>
      </c>
      <c r="J117" s="78">
        <f>'[2]Depreciation '!J111</f>
        <v>423903295.66300219</v>
      </c>
      <c r="K117" s="78">
        <f>'[2]Depreciation '!K111</f>
        <v>23959939.226296533</v>
      </c>
      <c r="L117" s="78">
        <f>'[2]Depreciation '!L111</f>
        <v>399943356.23670566</v>
      </c>
    </row>
    <row r="118" spans="3:12" ht="12.75" thickBot="1" x14ac:dyDescent="0.25">
      <c r="C118" s="104" t="s">
        <v>158</v>
      </c>
      <c r="E118" s="105">
        <f>+E111-E117</f>
        <v>0</v>
      </c>
      <c r="F118" s="105">
        <f t="shared" ref="F118:L118" si="9">+F111-F117</f>
        <v>-298234</v>
      </c>
      <c r="G118" s="105">
        <f t="shared" si="9"/>
        <v>-11550</v>
      </c>
      <c r="H118" s="105">
        <f t="shared" si="9"/>
        <v>0</v>
      </c>
      <c r="I118" s="105">
        <f t="shared" si="9"/>
        <v>0</v>
      </c>
      <c r="J118" s="105">
        <f t="shared" si="9"/>
        <v>-309784</v>
      </c>
      <c r="K118" s="105">
        <f t="shared" si="9"/>
        <v>-65385.10000000149</v>
      </c>
      <c r="L118" s="105">
        <f t="shared" si="9"/>
        <v>-244398.90000003576</v>
      </c>
    </row>
    <row r="119" spans="3:12" ht="12.75" thickTop="1" x14ac:dyDescent="0.2">
      <c r="C119" s="104"/>
      <c r="E119" s="78"/>
    </row>
    <row r="120" spans="3:12" x14ac:dyDescent="0.2">
      <c r="D120" s="52"/>
      <c r="E120" s="78"/>
    </row>
    <row r="121" spans="3:12" x14ac:dyDescent="0.2">
      <c r="D121" s="52"/>
      <c r="E121" s="78"/>
    </row>
    <row r="122" spans="3:12" x14ac:dyDescent="0.2">
      <c r="D122" s="52"/>
      <c r="E122" s="78"/>
    </row>
    <row r="123" spans="3:12" x14ac:dyDescent="0.2">
      <c r="D123" s="52"/>
      <c r="E123" s="78"/>
    </row>
    <row r="124" spans="3:12" x14ac:dyDescent="0.2">
      <c r="D124" s="52"/>
      <c r="E124" s="78"/>
    </row>
    <row r="125" spans="3:12" x14ac:dyDescent="0.2">
      <c r="D125" s="52"/>
      <c r="E125" s="78"/>
    </row>
    <row r="126" spans="3:12" x14ac:dyDescent="0.2">
      <c r="D126" s="52"/>
      <c r="E126" s="78"/>
    </row>
    <row r="127" spans="3:12" x14ac:dyDescent="0.2">
      <c r="D127" s="52"/>
      <c r="E127" s="78"/>
    </row>
    <row r="128" spans="3:12" x14ac:dyDescent="0.2">
      <c r="D128" s="52"/>
      <c r="E128" s="78"/>
    </row>
    <row r="129" spans="4:5" x14ac:dyDescent="0.2">
      <c r="D129" s="52"/>
      <c r="E129" s="78"/>
    </row>
    <row r="130" spans="4:5" x14ac:dyDescent="0.2">
      <c r="D130" s="52"/>
      <c r="E130" s="78"/>
    </row>
    <row r="131" spans="4:5" x14ac:dyDescent="0.2">
      <c r="D131" s="52"/>
      <c r="E131" s="78"/>
    </row>
    <row r="132" spans="4:5" x14ac:dyDescent="0.2">
      <c r="D132" s="52"/>
      <c r="E132" s="78"/>
    </row>
    <row r="133" spans="4:5" x14ac:dyDescent="0.2">
      <c r="D133" s="52"/>
      <c r="E133" s="78"/>
    </row>
    <row r="134" spans="4:5" x14ac:dyDescent="0.2">
      <c r="D134" s="52"/>
      <c r="E134" s="78"/>
    </row>
    <row r="135" spans="4:5" x14ac:dyDescent="0.2">
      <c r="D135" s="52"/>
      <c r="E135" s="78"/>
    </row>
    <row r="136" spans="4:5" x14ac:dyDescent="0.2">
      <c r="D136" s="52"/>
      <c r="E136" s="78"/>
    </row>
    <row r="137" spans="4:5" x14ac:dyDescent="0.2">
      <c r="D137" s="52"/>
      <c r="E137" s="78"/>
    </row>
    <row r="138" spans="4:5" x14ac:dyDescent="0.2">
      <c r="D138" s="52"/>
      <c r="E138" s="78"/>
    </row>
    <row r="139" spans="4:5" x14ac:dyDescent="0.2">
      <c r="D139" s="52"/>
      <c r="E139" s="78"/>
    </row>
    <row r="140" spans="4:5" x14ac:dyDescent="0.2">
      <c r="D140" s="52"/>
      <c r="E140" s="78"/>
    </row>
    <row r="141" spans="4:5" x14ac:dyDescent="0.2">
      <c r="D141" s="52"/>
      <c r="E141" s="78"/>
    </row>
    <row r="142" spans="4:5" x14ac:dyDescent="0.2">
      <c r="D142" s="52"/>
      <c r="E142" s="78"/>
    </row>
    <row r="143" spans="4:5" x14ac:dyDescent="0.2">
      <c r="D143" s="52"/>
      <c r="E143" s="78"/>
    </row>
    <row r="144" spans="4:5" x14ac:dyDescent="0.2">
      <c r="D144" s="52"/>
      <c r="E144" s="78"/>
    </row>
    <row r="145" spans="4:5" x14ac:dyDescent="0.2">
      <c r="D145" s="52"/>
      <c r="E145" s="78"/>
    </row>
    <row r="146" spans="4:5" x14ac:dyDescent="0.2">
      <c r="D146" s="52"/>
      <c r="E146" s="78"/>
    </row>
    <row r="147" spans="4:5" x14ac:dyDescent="0.2">
      <c r="D147" s="52"/>
      <c r="E147" s="78"/>
    </row>
    <row r="148" spans="4:5" x14ac:dyDescent="0.2">
      <c r="D148" s="52"/>
      <c r="E148" s="78"/>
    </row>
    <row r="149" spans="4:5" x14ac:dyDescent="0.2">
      <c r="D149" s="52"/>
      <c r="E149" s="78"/>
    </row>
    <row r="150" spans="4:5" x14ac:dyDescent="0.2">
      <c r="D150" s="52"/>
      <c r="E150" s="78"/>
    </row>
    <row r="151" spans="4:5" x14ac:dyDescent="0.2">
      <c r="D151" s="52"/>
      <c r="E151" s="78"/>
    </row>
    <row r="152" spans="4:5" x14ac:dyDescent="0.2">
      <c r="D152" s="52"/>
      <c r="E152" s="78"/>
    </row>
    <row r="153" spans="4:5" x14ac:dyDescent="0.2">
      <c r="D153" s="52"/>
      <c r="E153" s="78"/>
    </row>
    <row r="154" spans="4:5" x14ac:dyDescent="0.2">
      <c r="D154" s="52"/>
      <c r="E154" s="78"/>
    </row>
    <row r="155" spans="4:5" x14ac:dyDescent="0.2">
      <c r="D155" s="52"/>
      <c r="E155" s="78"/>
    </row>
    <row r="156" spans="4:5" x14ac:dyDescent="0.2">
      <c r="D156" s="52"/>
      <c r="E156" s="78"/>
    </row>
    <row r="157" spans="4:5" x14ac:dyDescent="0.2">
      <c r="D157" s="52"/>
      <c r="E157" s="78"/>
    </row>
    <row r="158" spans="4:5" x14ac:dyDescent="0.2">
      <c r="D158" s="52"/>
      <c r="E158" s="78"/>
    </row>
    <row r="159" spans="4:5" x14ac:dyDescent="0.2">
      <c r="D159" s="52"/>
      <c r="E159" s="78"/>
    </row>
    <row r="160" spans="4:5" x14ac:dyDescent="0.2">
      <c r="D160" s="52"/>
      <c r="E160" s="78"/>
    </row>
    <row r="161" spans="4:5" x14ac:dyDescent="0.2">
      <c r="D161" s="52"/>
      <c r="E161" s="78"/>
    </row>
    <row r="162" spans="4:5" x14ac:dyDescent="0.2">
      <c r="D162" s="52"/>
      <c r="E162" s="78"/>
    </row>
    <row r="163" spans="4:5" x14ac:dyDescent="0.2">
      <c r="D163" s="52"/>
      <c r="E163" s="78"/>
    </row>
    <row r="164" spans="4:5" x14ac:dyDescent="0.2">
      <c r="D164" s="52"/>
      <c r="E164" s="78"/>
    </row>
    <row r="165" spans="4:5" x14ac:dyDescent="0.2">
      <c r="D165" s="52"/>
      <c r="E165" s="78"/>
    </row>
    <row r="166" spans="4:5" x14ac:dyDescent="0.2">
      <c r="D166" s="52"/>
      <c r="E166" s="78"/>
    </row>
    <row r="167" spans="4:5" x14ac:dyDescent="0.2">
      <c r="D167" s="52"/>
      <c r="E167" s="78"/>
    </row>
    <row r="168" spans="4:5" x14ac:dyDescent="0.2">
      <c r="D168" s="52"/>
      <c r="E168" s="78"/>
    </row>
    <row r="169" spans="4:5" x14ac:dyDescent="0.2">
      <c r="D169" s="52"/>
      <c r="E169" s="78"/>
    </row>
    <row r="170" spans="4:5" x14ac:dyDescent="0.2">
      <c r="D170" s="52"/>
      <c r="E170" s="78"/>
    </row>
    <row r="171" spans="4:5" x14ac:dyDescent="0.2">
      <c r="D171" s="52"/>
      <c r="E171" s="78"/>
    </row>
    <row r="172" spans="4:5" x14ac:dyDescent="0.2">
      <c r="D172" s="52"/>
      <c r="E172" s="78"/>
    </row>
    <row r="173" spans="4:5" x14ac:dyDescent="0.2">
      <c r="D173" s="52"/>
      <c r="E173" s="78"/>
    </row>
    <row r="174" spans="4:5" x14ac:dyDescent="0.2">
      <c r="D174" s="52"/>
      <c r="E174" s="78"/>
    </row>
    <row r="175" spans="4:5" x14ac:dyDescent="0.2">
      <c r="D175" s="52"/>
      <c r="E175" s="78"/>
    </row>
    <row r="176" spans="4:5" x14ac:dyDescent="0.2">
      <c r="D176" s="52"/>
      <c r="E176" s="78"/>
    </row>
    <row r="177" spans="4:5" x14ac:dyDescent="0.2">
      <c r="D177" s="52"/>
      <c r="E177" s="78"/>
    </row>
    <row r="178" spans="4:5" x14ac:dyDescent="0.2">
      <c r="D178" s="52"/>
      <c r="E178" s="78"/>
    </row>
    <row r="179" spans="4:5" x14ac:dyDescent="0.2">
      <c r="D179" s="52"/>
      <c r="E179" s="78"/>
    </row>
    <row r="180" spans="4:5" x14ac:dyDescent="0.2">
      <c r="D180" s="52"/>
      <c r="E180" s="78"/>
    </row>
    <row r="181" spans="4:5" x14ac:dyDescent="0.2">
      <c r="D181" s="52"/>
      <c r="E181" s="78"/>
    </row>
    <row r="182" spans="4:5" x14ac:dyDescent="0.2">
      <c r="D182" s="52"/>
      <c r="E182" s="78"/>
    </row>
    <row r="183" spans="4:5" x14ac:dyDescent="0.2">
      <c r="D183" s="52"/>
      <c r="E183" s="78"/>
    </row>
    <row r="184" spans="4:5" x14ac:dyDescent="0.2">
      <c r="D184" s="52"/>
      <c r="E184" s="78"/>
    </row>
    <row r="185" spans="4:5" x14ac:dyDescent="0.2">
      <c r="D185" s="52"/>
      <c r="E185" s="78"/>
    </row>
    <row r="186" spans="4:5" x14ac:dyDescent="0.2">
      <c r="D186" s="52"/>
      <c r="E186" s="78"/>
    </row>
    <row r="187" spans="4:5" x14ac:dyDescent="0.2">
      <c r="D187" s="52"/>
      <c r="E187" s="78"/>
    </row>
    <row r="188" spans="4:5" x14ac:dyDescent="0.2">
      <c r="D188" s="52"/>
      <c r="E188" s="78"/>
    </row>
    <row r="189" spans="4:5" x14ac:dyDescent="0.2">
      <c r="D189" s="52"/>
      <c r="E189" s="78"/>
    </row>
    <row r="190" spans="4:5" x14ac:dyDescent="0.2">
      <c r="D190" s="52"/>
      <c r="E190" s="78"/>
    </row>
    <row r="191" spans="4:5" x14ac:dyDescent="0.2">
      <c r="D191" s="52"/>
      <c r="E191" s="78"/>
    </row>
    <row r="192" spans="4:5" x14ac:dyDescent="0.2">
      <c r="D192" s="52"/>
      <c r="E192" s="78"/>
    </row>
    <row r="193" spans="4:5" x14ac:dyDescent="0.2">
      <c r="D193" s="52"/>
      <c r="E193" s="78"/>
    </row>
    <row r="194" spans="4:5" x14ac:dyDescent="0.2">
      <c r="D194" s="52"/>
      <c r="E194" s="78"/>
    </row>
    <row r="195" spans="4:5" x14ac:dyDescent="0.2">
      <c r="D195" s="52"/>
      <c r="E195" s="78"/>
    </row>
    <row r="196" spans="4:5" x14ac:dyDescent="0.2">
      <c r="D196" s="52"/>
      <c r="E196" s="78"/>
    </row>
    <row r="197" spans="4:5" x14ac:dyDescent="0.2">
      <c r="D197" s="52"/>
      <c r="E197" s="78"/>
    </row>
    <row r="198" spans="4:5" x14ac:dyDescent="0.2">
      <c r="D198" s="52"/>
      <c r="E198" s="78"/>
    </row>
    <row r="199" spans="4:5" x14ac:dyDescent="0.2">
      <c r="D199" s="52"/>
      <c r="E199" s="78"/>
    </row>
    <row r="200" spans="4:5" x14ac:dyDescent="0.2">
      <c r="D200" s="52"/>
      <c r="E200" s="78"/>
    </row>
    <row r="201" spans="4:5" x14ac:dyDescent="0.2">
      <c r="D201" s="52"/>
      <c r="E201" s="78"/>
    </row>
    <row r="202" spans="4:5" x14ac:dyDescent="0.2">
      <c r="D202" s="52"/>
      <c r="E202" s="78"/>
    </row>
    <row r="203" spans="4:5" x14ac:dyDescent="0.2">
      <c r="D203" s="52"/>
      <c r="E203" s="78"/>
    </row>
    <row r="204" spans="4:5" x14ac:dyDescent="0.2">
      <c r="D204" s="52"/>
      <c r="E204" s="78"/>
    </row>
    <row r="205" spans="4:5" x14ac:dyDescent="0.2">
      <c r="D205" s="52"/>
      <c r="E205" s="78"/>
    </row>
    <row r="206" spans="4:5" x14ac:dyDescent="0.2">
      <c r="D206" s="52"/>
      <c r="E206" s="78"/>
    </row>
    <row r="207" spans="4:5" x14ac:dyDescent="0.2">
      <c r="D207" s="52"/>
      <c r="E207" s="78"/>
    </row>
    <row r="208" spans="4:5" x14ac:dyDescent="0.2">
      <c r="D208" s="52"/>
      <c r="E208" s="78"/>
    </row>
    <row r="209" spans="4:5" x14ac:dyDescent="0.2">
      <c r="D209" s="52"/>
      <c r="E209" s="78"/>
    </row>
    <row r="210" spans="4:5" x14ac:dyDescent="0.2">
      <c r="D210" s="52"/>
      <c r="E210" s="78"/>
    </row>
    <row r="211" spans="4:5" x14ac:dyDescent="0.2">
      <c r="D211" s="52"/>
      <c r="E211" s="78"/>
    </row>
    <row r="212" spans="4:5" x14ac:dyDescent="0.2">
      <c r="D212" s="52"/>
      <c r="E212" s="78"/>
    </row>
    <row r="213" spans="4:5" x14ac:dyDescent="0.2">
      <c r="D213" s="52"/>
      <c r="E213" s="78"/>
    </row>
    <row r="214" spans="4:5" x14ac:dyDescent="0.2">
      <c r="D214" s="52"/>
      <c r="E214" s="78"/>
    </row>
    <row r="215" spans="4:5" x14ac:dyDescent="0.2">
      <c r="D215" s="52"/>
      <c r="E215" s="78"/>
    </row>
    <row r="216" spans="4:5" x14ac:dyDescent="0.2">
      <c r="D216" s="52"/>
      <c r="E216" s="78"/>
    </row>
    <row r="217" spans="4:5" x14ac:dyDescent="0.2">
      <c r="D217" s="52"/>
      <c r="E217" s="78"/>
    </row>
    <row r="218" spans="4:5" x14ac:dyDescent="0.2">
      <c r="D218" s="52"/>
      <c r="E218" s="78"/>
    </row>
    <row r="219" spans="4:5" x14ac:dyDescent="0.2">
      <c r="D219" s="52"/>
      <c r="E219" s="78"/>
    </row>
    <row r="220" spans="4:5" x14ac:dyDescent="0.2">
      <c r="D220" s="52"/>
      <c r="E220" s="78"/>
    </row>
    <row r="221" spans="4:5" x14ac:dyDescent="0.2">
      <c r="D221" s="52"/>
      <c r="E221" s="78"/>
    </row>
    <row r="222" spans="4:5" x14ac:dyDescent="0.2">
      <c r="D222" s="52"/>
      <c r="E222" s="78"/>
    </row>
    <row r="223" spans="4:5" x14ac:dyDescent="0.2">
      <c r="D223" s="52"/>
      <c r="E223" s="78"/>
    </row>
    <row r="224" spans="4:5" x14ac:dyDescent="0.2">
      <c r="D224" s="52"/>
      <c r="E224" s="78"/>
    </row>
    <row r="225" spans="4:5" x14ac:dyDescent="0.2">
      <c r="D225" s="52"/>
      <c r="E225" s="78"/>
    </row>
    <row r="226" spans="4:5" x14ac:dyDescent="0.2">
      <c r="D226" s="52"/>
      <c r="E226" s="78"/>
    </row>
    <row r="227" spans="4:5" x14ac:dyDescent="0.2">
      <c r="D227" s="52"/>
      <c r="E227" s="78"/>
    </row>
    <row r="228" spans="4:5" x14ac:dyDescent="0.2">
      <c r="D228" s="52"/>
      <c r="E228" s="78"/>
    </row>
    <row r="229" spans="4:5" x14ac:dyDescent="0.2">
      <c r="D229" s="52"/>
      <c r="E229" s="78"/>
    </row>
    <row r="230" spans="4:5" x14ac:dyDescent="0.2">
      <c r="D230" s="52"/>
      <c r="E230" s="78"/>
    </row>
    <row r="231" spans="4:5" x14ac:dyDescent="0.2">
      <c r="D231" s="52"/>
      <c r="E231" s="78"/>
    </row>
    <row r="232" spans="4:5" x14ac:dyDescent="0.2">
      <c r="D232" s="52"/>
      <c r="E232" s="78"/>
    </row>
    <row r="233" spans="4:5" x14ac:dyDescent="0.2">
      <c r="D233" s="52"/>
      <c r="E233" s="78"/>
    </row>
    <row r="234" spans="4:5" x14ac:dyDescent="0.2">
      <c r="E234" s="78"/>
    </row>
    <row r="235" spans="4:5" x14ac:dyDescent="0.2">
      <c r="E235" s="78"/>
    </row>
    <row r="236" spans="4:5" x14ac:dyDescent="0.2">
      <c r="E236" s="78"/>
    </row>
    <row r="237" spans="4:5" x14ac:dyDescent="0.2">
      <c r="E237" s="78"/>
    </row>
    <row r="238" spans="4:5" x14ac:dyDescent="0.2">
      <c r="E238" s="78"/>
    </row>
    <row r="239" spans="4:5" x14ac:dyDescent="0.2">
      <c r="E239" s="78"/>
    </row>
    <row r="240" spans="4:5" x14ac:dyDescent="0.2">
      <c r="E240" s="78"/>
    </row>
    <row r="241" spans="5:5" x14ac:dyDescent="0.2">
      <c r="E241" s="78"/>
    </row>
    <row r="242" spans="5:5" x14ac:dyDescent="0.2">
      <c r="E242" s="78"/>
    </row>
    <row r="243" spans="5:5" x14ac:dyDescent="0.2">
      <c r="E243" s="78"/>
    </row>
    <row r="244" spans="5:5" x14ac:dyDescent="0.2">
      <c r="E244" s="78"/>
    </row>
    <row r="245" spans="5:5" x14ac:dyDescent="0.2">
      <c r="E245" s="78"/>
    </row>
    <row r="246" spans="5:5" x14ac:dyDescent="0.2">
      <c r="E246" s="78"/>
    </row>
    <row r="247" spans="5:5" x14ac:dyDescent="0.2">
      <c r="E247" s="78"/>
    </row>
    <row r="248" spans="5:5" x14ac:dyDescent="0.2">
      <c r="E248" s="78"/>
    </row>
    <row r="249" spans="5:5" x14ac:dyDescent="0.2">
      <c r="E249" s="78"/>
    </row>
    <row r="250" spans="5:5" x14ac:dyDescent="0.2">
      <c r="E250" s="78"/>
    </row>
    <row r="251" spans="5:5" x14ac:dyDescent="0.2">
      <c r="E251" s="78"/>
    </row>
    <row r="252" spans="5:5" x14ac:dyDescent="0.2">
      <c r="E252" s="78"/>
    </row>
    <row r="253" spans="5:5" x14ac:dyDescent="0.2">
      <c r="E253" s="78"/>
    </row>
    <row r="254" spans="5:5" x14ac:dyDescent="0.2">
      <c r="E254" s="78"/>
    </row>
    <row r="255" spans="5:5" x14ac:dyDescent="0.2">
      <c r="E255" s="78"/>
    </row>
    <row r="256" spans="5:5" x14ac:dyDescent="0.2">
      <c r="E256" s="78"/>
    </row>
    <row r="257" spans="5:5" x14ac:dyDescent="0.2">
      <c r="E257" s="78"/>
    </row>
    <row r="258" spans="5:5" x14ac:dyDescent="0.2">
      <c r="E258" s="78"/>
    </row>
    <row r="259" spans="5:5" x14ac:dyDescent="0.2">
      <c r="E259" s="78"/>
    </row>
    <row r="260" spans="5:5" x14ac:dyDescent="0.2">
      <c r="E260" s="78"/>
    </row>
    <row r="261" spans="5:5" x14ac:dyDescent="0.2">
      <c r="E261" s="78"/>
    </row>
    <row r="262" spans="5:5" x14ac:dyDescent="0.2">
      <c r="E262" s="78"/>
    </row>
    <row r="263" spans="5:5" x14ac:dyDescent="0.2">
      <c r="E263" s="78"/>
    </row>
    <row r="264" spans="5:5" x14ac:dyDescent="0.2">
      <c r="E264" s="78"/>
    </row>
    <row r="265" spans="5:5" x14ac:dyDescent="0.2">
      <c r="E265" s="78"/>
    </row>
    <row r="266" spans="5:5" x14ac:dyDescent="0.2">
      <c r="E266" s="78"/>
    </row>
    <row r="267" spans="5:5" x14ac:dyDescent="0.2">
      <c r="E267" s="78"/>
    </row>
    <row r="268" spans="5:5" x14ac:dyDescent="0.2">
      <c r="E268" s="78"/>
    </row>
    <row r="269" spans="5:5" x14ac:dyDescent="0.2">
      <c r="E269" s="78"/>
    </row>
    <row r="270" spans="5:5" x14ac:dyDescent="0.2">
      <c r="E270" s="78"/>
    </row>
    <row r="271" spans="5:5" x14ac:dyDescent="0.2">
      <c r="E271" s="78"/>
    </row>
    <row r="272" spans="5:5" x14ac:dyDescent="0.2">
      <c r="E272" s="78"/>
    </row>
    <row r="273" spans="5:5" x14ac:dyDescent="0.2">
      <c r="E273" s="78"/>
    </row>
    <row r="274" spans="5:5" x14ac:dyDescent="0.2">
      <c r="E274" s="78"/>
    </row>
    <row r="275" spans="5:5" x14ac:dyDescent="0.2">
      <c r="E275" s="78"/>
    </row>
    <row r="276" spans="5:5" x14ac:dyDescent="0.2">
      <c r="E276" s="78"/>
    </row>
    <row r="277" spans="5:5" x14ac:dyDescent="0.2">
      <c r="E277" s="78"/>
    </row>
    <row r="278" spans="5:5" x14ac:dyDescent="0.2">
      <c r="E278" s="78"/>
    </row>
    <row r="279" spans="5:5" x14ac:dyDescent="0.2">
      <c r="E279" s="78"/>
    </row>
    <row r="280" spans="5:5" x14ac:dyDescent="0.2">
      <c r="E280" s="78"/>
    </row>
    <row r="281" spans="5:5" x14ac:dyDescent="0.2">
      <c r="E281" s="78"/>
    </row>
    <row r="282" spans="5:5" x14ac:dyDescent="0.2">
      <c r="E282" s="78"/>
    </row>
    <row r="283" spans="5:5" x14ac:dyDescent="0.2">
      <c r="E283" s="78"/>
    </row>
    <row r="284" spans="5:5" x14ac:dyDescent="0.2">
      <c r="E284" s="78"/>
    </row>
    <row r="285" spans="5:5" x14ac:dyDescent="0.2">
      <c r="E285" s="78"/>
    </row>
    <row r="286" spans="5:5" x14ac:dyDescent="0.2">
      <c r="E286" s="78"/>
    </row>
    <row r="287" spans="5:5" x14ac:dyDescent="0.2">
      <c r="E287" s="78"/>
    </row>
    <row r="288" spans="5:5" x14ac:dyDescent="0.2">
      <c r="E288" s="78"/>
    </row>
    <row r="289" spans="5:5" x14ac:dyDescent="0.2">
      <c r="E289" s="78"/>
    </row>
    <row r="290" spans="5:5" x14ac:dyDescent="0.2">
      <c r="E290" s="78"/>
    </row>
    <row r="291" spans="5:5" x14ac:dyDescent="0.2">
      <c r="E291" s="78"/>
    </row>
    <row r="292" spans="5:5" x14ac:dyDescent="0.2">
      <c r="E292" s="78"/>
    </row>
    <row r="293" spans="5:5" x14ac:dyDescent="0.2">
      <c r="E293" s="78"/>
    </row>
    <row r="294" spans="5:5" x14ac:dyDescent="0.2">
      <c r="E294" s="78"/>
    </row>
    <row r="295" spans="5:5" x14ac:dyDescent="0.2">
      <c r="E295" s="78"/>
    </row>
    <row r="296" spans="5:5" x14ac:dyDescent="0.2">
      <c r="E296" s="78"/>
    </row>
    <row r="297" spans="5:5" x14ac:dyDescent="0.2">
      <c r="E297" s="78"/>
    </row>
    <row r="298" spans="5:5" x14ac:dyDescent="0.2">
      <c r="E298" s="78"/>
    </row>
    <row r="299" spans="5:5" x14ac:dyDescent="0.2">
      <c r="E299" s="78"/>
    </row>
    <row r="300" spans="5:5" x14ac:dyDescent="0.2">
      <c r="E300" s="78"/>
    </row>
    <row r="301" spans="5:5" x14ac:dyDescent="0.2">
      <c r="E301" s="78"/>
    </row>
    <row r="302" spans="5:5" x14ac:dyDescent="0.2">
      <c r="E302" s="78"/>
    </row>
    <row r="303" spans="5:5" x14ac:dyDescent="0.2">
      <c r="E303" s="78"/>
    </row>
    <row r="304" spans="5:5" x14ac:dyDescent="0.2">
      <c r="E304" s="78"/>
    </row>
    <row r="305" spans="5:5" x14ac:dyDescent="0.2">
      <c r="E305" s="78"/>
    </row>
    <row r="306" spans="5:5" x14ac:dyDescent="0.2">
      <c r="E306" s="78"/>
    </row>
    <row r="307" spans="5:5" x14ac:dyDescent="0.2">
      <c r="E307" s="78"/>
    </row>
    <row r="308" spans="5:5" x14ac:dyDescent="0.2">
      <c r="E308" s="78"/>
    </row>
    <row r="309" spans="5:5" x14ac:dyDescent="0.2">
      <c r="E309" s="78"/>
    </row>
    <row r="310" spans="5:5" x14ac:dyDescent="0.2">
      <c r="E310" s="78"/>
    </row>
    <row r="311" spans="5:5" x14ac:dyDescent="0.2">
      <c r="E311" s="78"/>
    </row>
    <row r="312" spans="5:5" x14ac:dyDescent="0.2">
      <c r="E312" s="78"/>
    </row>
    <row r="313" spans="5:5" x14ac:dyDescent="0.2">
      <c r="E313" s="78"/>
    </row>
    <row r="314" spans="5:5" x14ac:dyDescent="0.2">
      <c r="E314" s="78"/>
    </row>
    <row r="315" spans="5:5" x14ac:dyDescent="0.2">
      <c r="E315" s="78"/>
    </row>
    <row r="316" spans="5:5" x14ac:dyDescent="0.2">
      <c r="E316" s="78"/>
    </row>
    <row r="317" spans="5:5" x14ac:dyDescent="0.2">
      <c r="E317" s="78"/>
    </row>
    <row r="318" spans="5:5" x14ac:dyDescent="0.2">
      <c r="E318" s="78"/>
    </row>
    <row r="319" spans="5:5" x14ac:dyDescent="0.2">
      <c r="E319" s="78"/>
    </row>
    <row r="320" spans="5:5" x14ac:dyDescent="0.2">
      <c r="E320" s="78"/>
    </row>
    <row r="321" spans="5:5" x14ac:dyDescent="0.2">
      <c r="E321" s="78"/>
    </row>
    <row r="322" spans="5:5" x14ac:dyDescent="0.2">
      <c r="E322" s="78"/>
    </row>
    <row r="323" spans="5:5" x14ac:dyDescent="0.2">
      <c r="E323" s="78"/>
    </row>
    <row r="324" spans="5:5" x14ac:dyDescent="0.2">
      <c r="E324" s="78"/>
    </row>
    <row r="325" spans="5:5" x14ac:dyDescent="0.2">
      <c r="E325" s="78"/>
    </row>
    <row r="326" spans="5:5" x14ac:dyDescent="0.2">
      <c r="E326" s="78"/>
    </row>
    <row r="327" spans="5:5" x14ac:dyDescent="0.2">
      <c r="E327" s="78"/>
    </row>
    <row r="328" spans="5:5" x14ac:dyDescent="0.2">
      <c r="E328" s="78"/>
    </row>
    <row r="329" spans="5:5" x14ac:dyDescent="0.2">
      <c r="E329" s="78"/>
    </row>
    <row r="330" spans="5:5" x14ac:dyDescent="0.2">
      <c r="E330" s="78"/>
    </row>
    <row r="331" spans="5:5" x14ac:dyDescent="0.2">
      <c r="E331" s="78"/>
    </row>
    <row r="332" spans="5:5" x14ac:dyDescent="0.2">
      <c r="E332" s="78"/>
    </row>
    <row r="333" spans="5:5" x14ac:dyDescent="0.2">
      <c r="E333" s="78"/>
    </row>
    <row r="334" spans="5:5" x14ac:dyDescent="0.2">
      <c r="E334" s="78"/>
    </row>
    <row r="335" spans="5:5" x14ac:dyDescent="0.2">
      <c r="E335" s="78"/>
    </row>
    <row r="336" spans="5:5" x14ac:dyDescent="0.2">
      <c r="E336" s="78"/>
    </row>
    <row r="337" spans="5:5" x14ac:dyDescent="0.2">
      <c r="E337" s="78"/>
    </row>
    <row r="338" spans="5:5" x14ac:dyDescent="0.2">
      <c r="E338" s="78"/>
    </row>
    <row r="339" spans="5:5" x14ac:dyDescent="0.2">
      <c r="E339" s="78"/>
    </row>
    <row r="340" spans="5:5" x14ac:dyDescent="0.2">
      <c r="E340" s="78"/>
    </row>
    <row r="341" spans="5:5" x14ac:dyDescent="0.2">
      <c r="E341" s="78"/>
    </row>
    <row r="342" spans="5:5" x14ac:dyDescent="0.2">
      <c r="E342" s="78"/>
    </row>
    <row r="343" spans="5:5" x14ac:dyDescent="0.2">
      <c r="E343" s="78"/>
    </row>
    <row r="344" spans="5:5" x14ac:dyDescent="0.2">
      <c r="E344" s="78"/>
    </row>
    <row r="345" spans="5:5" x14ac:dyDescent="0.2">
      <c r="E345" s="78"/>
    </row>
    <row r="346" spans="5:5" x14ac:dyDescent="0.2">
      <c r="E346" s="78"/>
    </row>
    <row r="347" spans="5:5" x14ac:dyDescent="0.2">
      <c r="E347" s="78"/>
    </row>
    <row r="348" spans="5:5" x14ac:dyDescent="0.2">
      <c r="E348" s="78"/>
    </row>
    <row r="349" spans="5:5" x14ac:dyDescent="0.2">
      <c r="E349" s="78"/>
    </row>
    <row r="350" spans="5:5" x14ac:dyDescent="0.2">
      <c r="E350" s="78"/>
    </row>
    <row r="351" spans="5:5" x14ac:dyDescent="0.2">
      <c r="E351" s="78"/>
    </row>
    <row r="352" spans="5:5" x14ac:dyDescent="0.2">
      <c r="E352" s="78"/>
    </row>
    <row r="353" spans="5:5" x14ac:dyDescent="0.2">
      <c r="E353" s="78"/>
    </row>
    <row r="354" spans="5:5" x14ac:dyDescent="0.2">
      <c r="E354" s="78"/>
    </row>
    <row r="355" spans="5:5" x14ac:dyDescent="0.2">
      <c r="E355" s="78"/>
    </row>
    <row r="356" spans="5:5" x14ac:dyDescent="0.2">
      <c r="E356" s="78"/>
    </row>
    <row r="357" spans="5:5" x14ac:dyDescent="0.2">
      <c r="E357" s="78"/>
    </row>
    <row r="358" spans="5:5" x14ac:dyDescent="0.2">
      <c r="E358" s="78"/>
    </row>
    <row r="359" spans="5:5" x14ac:dyDescent="0.2">
      <c r="E359" s="78"/>
    </row>
    <row r="360" spans="5:5" x14ac:dyDescent="0.2">
      <c r="E360" s="78"/>
    </row>
    <row r="361" spans="5:5" x14ac:dyDescent="0.2">
      <c r="E361" s="78"/>
    </row>
    <row r="362" spans="5:5" x14ac:dyDescent="0.2">
      <c r="E362" s="78"/>
    </row>
    <row r="363" spans="5:5" x14ac:dyDescent="0.2">
      <c r="E363" s="78"/>
    </row>
    <row r="364" spans="5:5" x14ac:dyDescent="0.2">
      <c r="E364" s="78"/>
    </row>
    <row r="365" spans="5:5" x14ac:dyDescent="0.2">
      <c r="E365" s="78"/>
    </row>
    <row r="366" spans="5:5" x14ac:dyDescent="0.2">
      <c r="E366" s="78"/>
    </row>
    <row r="367" spans="5:5" x14ac:dyDescent="0.2">
      <c r="E367" s="78"/>
    </row>
    <row r="368" spans="5:5" x14ac:dyDescent="0.2">
      <c r="E368" s="78"/>
    </row>
    <row r="369" spans="5:5" x14ac:dyDescent="0.2">
      <c r="E369" s="78"/>
    </row>
    <row r="370" spans="5:5" x14ac:dyDescent="0.2">
      <c r="E370" s="78"/>
    </row>
    <row r="371" spans="5:5" x14ac:dyDescent="0.2">
      <c r="E371" s="78"/>
    </row>
    <row r="372" spans="5:5" x14ac:dyDescent="0.2">
      <c r="E372" s="78"/>
    </row>
    <row r="373" spans="5:5" x14ac:dyDescent="0.2">
      <c r="E373" s="78"/>
    </row>
    <row r="374" spans="5:5" x14ac:dyDescent="0.2">
      <c r="E374" s="78"/>
    </row>
    <row r="375" spans="5:5" x14ac:dyDescent="0.2">
      <c r="E375" s="78"/>
    </row>
    <row r="376" spans="5:5" x14ac:dyDescent="0.2">
      <c r="E376" s="78"/>
    </row>
    <row r="377" spans="5:5" x14ac:dyDescent="0.2">
      <c r="E377" s="78"/>
    </row>
    <row r="378" spans="5:5" x14ac:dyDescent="0.2">
      <c r="E378" s="78"/>
    </row>
    <row r="379" spans="5:5" x14ac:dyDescent="0.2">
      <c r="E379" s="78"/>
    </row>
    <row r="380" spans="5:5" x14ac:dyDescent="0.2">
      <c r="E380" s="78"/>
    </row>
    <row r="381" spans="5:5" x14ac:dyDescent="0.2">
      <c r="E381" s="78"/>
    </row>
    <row r="382" spans="5:5" x14ac:dyDescent="0.2">
      <c r="E382" s="78"/>
    </row>
    <row r="383" spans="5:5" x14ac:dyDescent="0.2">
      <c r="E383" s="78"/>
    </row>
    <row r="384" spans="5:5" x14ac:dyDescent="0.2">
      <c r="E384" s="78"/>
    </row>
    <row r="385" spans="5:5" x14ac:dyDescent="0.2">
      <c r="E385" s="78"/>
    </row>
    <row r="386" spans="5:5" x14ac:dyDescent="0.2">
      <c r="E386" s="78"/>
    </row>
    <row r="387" spans="5:5" x14ac:dyDescent="0.2">
      <c r="E387" s="78"/>
    </row>
    <row r="388" spans="5:5" x14ac:dyDescent="0.2">
      <c r="E388" s="78"/>
    </row>
    <row r="389" spans="5:5" x14ac:dyDescent="0.2">
      <c r="E389" s="78"/>
    </row>
    <row r="390" spans="5:5" x14ac:dyDescent="0.2">
      <c r="E390" s="78"/>
    </row>
    <row r="391" spans="5:5" x14ac:dyDescent="0.2">
      <c r="E391" s="78"/>
    </row>
    <row r="392" spans="5:5" x14ac:dyDescent="0.2">
      <c r="E392" s="78"/>
    </row>
    <row r="393" spans="5:5" x14ac:dyDescent="0.2">
      <c r="E393" s="78"/>
    </row>
    <row r="394" spans="5:5" x14ac:dyDescent="0.2">
      <c r="E394" s="78"/>
    </row>
    <row r="395" spans="5:5" x14ac:dyDescent="0.2">
      <c r="E395" s="78"/>
    </row>
    <row r="396" spans="5:5" x14ac:dyDescent="0.2">
      <c r="E396" s="78"/>
    </row>
    <row r="397" spans="5:5" x14ac:dyDescent="0.2">
      <c r="E397" s="78"/>
    </row>
    <row r="398" spans="5:5" x14ac:dyDescent="0.2">
      <c r="E398" s="78"/>
    </row>
    <row r="399" spans="5:5" x14ac:dyDescent="0.2">
      <c r="E399" s="78"/>
    </row>
    <row r="400" spans="5:5" x14ac:dyDescent="0.2">
      <c r="E400" s="78"/>
    </row>
    <row r="401" spans="5:5" x14ac:dyDescent="0.2">
      <c r="E401" s="78"/>
    </row>
    <row r="402" spans="5:5" x14ac:dyDescent="0.2">
      <c r="E402" s="78"/>
    </row>
    <row r="403" spans="5:5" x14ac:dyDescent="0.2">
      <c r="E403" s="78"/>
    </row>
    <row r="404" spans="5:5" x14ac:dyDescent="0.2">
      <c r="E404" s="78"/>
    </row>
    <row r="405" spans="5:5" x14ac:dyDescent="0.2">
      <c r="E405" s="78"/>
    </row>
    <row r="406" spans="5:5" x14ac:dyDescent="0.2">
      <c r="E406" s="78"/>
    </row>
    <row r="407" spans="5:5" x14ac:dyDescent="0.2">
      <c r="E407" s="78"/>
    </row>
    <row r="408" spans="5:5" x14ac:dyDescent="0.2">
      <c r="E408" s="78"/>
    </row>
    <row r="409" spans="5:5" x14ac:dyDescent="0.2">
      <c r="E409" s="78"/>
    </row>
    <row r="410" spans="5:5" x14ac:dyDescent="0.2">
      <c r="E410" s="78"/>
    </row>
    <row r="411" spans="5:5" x14ac:dyDescent="0.2">
      <c r="E411" s="78"/>
    </row>
    <row r="412" spans="5:5" x14ac:dyDescent="0.2">
      <c r="E412" s="78"/>
    </row>
    <row r="413" spans="5:5" x14ac:dyDescent="0.2">
      <c r="E413" s="78"/>
    </row>
    <row r="414" spans="5:5" x14ac:dyDescent="0.2">
      <c r="E414" s="78"/>
    </row>
    <row r="415" spans="5:5" x14ac:dyDescent="0.2">
      <c r="E415" s="78"/>
    </row>
    <row r="416" spans="5:5" x14ac:dyDescent="0.2">
      <c r="E416" s="78"/>
    </row>
    <row r="417" spans="5:5" x14ac:dyDescent="0.2">
      <c r="E417" s="78"/>
    </row>
    <row r="418" spans="5:5" x14ac:dyDescent="0.2">
      <c r="E418" s="78"/>
    </row>
    <row r="419" spans="5:5" x14ac:dyDescent="0.2">
      <c r="E419" s="78"/>
    </row>
    <row r="420" spans="5:5" x14ac:dyDescent="0.2">
      <c r="E420" s="78"/>
    </row>
    <row r="421" spans="5:5" x14ac:dyDescent="0.2">
      <c r="E421" s="78"/>
    </row>
    <row r="422" spans="5:5" x14ac:dyDescent="0.2">
      <c r="E422" s="78"/>
    </row>
    <row r="423" spans="5:5" x14ac:dyDescent="0.2">
      <c r="E423" s="78"/>
    </row>
    <row r="424" spans="5:5" x14ac:dyDescent="0.2">
      <c r="E424" s="78"/>
    </row>
    <row r="425" spans="5:5" x14ac:dyDescent="0.2">
      <c r="E425" s="78"/>
    </row>
    <row r="426" spans="5:5" x14ac:dyDescent="0.2">
      <c r="E426" s="78"/>
    </row>
    <row r="427" spans="5:5" x14ac:dyDescent="0.2">
      <c r="E427" s="78"/>
    </row>
    <row r="428" spans="5:5" x14ac:dyDescent="0.2">
      <c r="E428" s="78"/>
    </row>
    <row r="429" spans="5:5" x14ac:dyDescent="0.2">
      <c r="E429" s="78"/>
    </row>
    <row r="430" spans="5:5" x14ac:dyDescent="0.2">
      <c r="E430" s="78"/>
    </row>
    <row r="431" spans="5:5" x14ac:dyDescent="0.2">
      <c r="E431" s="78"/>
    </row>
    <row r="432" spans="5:5" x14ac:dyDescent="0.2">
      <c r="E432" s="78"/>
    </row>
    <row r="433" spans="5:5" x14ac:dyDescent="0.2">
      <c r="E433" s="78"/>
    </row>
    <row r="434" spans="5:5" x14ac:dyDescent="0.2">
      <c r="E434" s="78"/>
    </row>
    <row r="435" spans="5:5" x14ac:dyDescent="0.2">
      <c r="E435" s="78"/>
    </row>
    <row r="436" spans="5:5" x14ac:dyDescent="0.2">
      <c r="E436" s="78"/>
    </row>
    <row r="437" spans="5:5" x14ac:dyDescent="0.2">
      <c r="E437" s="78"/>
    </row>
    <row r="438" spans="5:5" x14ac:dyDescent="0.2">
      <c r="E438" s="78"/>
    </row>
    <row r="439" spans="5:5" x14ac:dyDescent="0.2">
      <c r="E439" s="78"/>
    </row>
    <row r="440" spans="5:5" x14ac:dyDescent="0.2">
      <c r="E440" s="78"/>
    </row>
    <row r="441" spans="5:5" x14ac:dyDescent="0.2">
      <c r="E441" s="78"/>
    </row>
    <row r="442" spans="5:5" x14ac:dyDescent="0.2">
      <c r="E442" s="78"/>
    </row>
    <row r="443" spans="5:5" x14ac:dyDescent="0.2">
      <c r="E443" s="78"/>
    </row>
    <row r="444" spans="5:5" x14ac:dyDescent="0.2">
      <c r="E444" s="78"/>
    </row>
    <row r="445" spans="5:5" x14ac:dyDescent="0.2">
      <c r="E445" s="78"/>
    </row>
    <row r="446" spans="5:5" x14ac:dyDescent="0.2">
      <c r="E446" s="78"/>
    </row>
    <row r="447" spans="5:5" x14ac:dyDescent="0.2">
      <c r="E447" s="78"/>
    </row>
    <row r="448" spans="5:5" x14ac:dyDescent="0.2">
      <c r="E448" s="78"/>
    </row>
    <row r="449" spans="5:5" x14ac:dyDescent="0.2">
      <c r="E449" s="78"/>
    </row>
    <row r="450" spans="5:5" x14ac:dyDescent="0.2">
      <c r="E450" s="78"/>
    </row>
    <row r="451" spans="5:5" x14ac:dyDescent="0.2">
      <c r="E451" s="78"/>
    </row>
    <row r="452" spans="5:5" x14ac:dyDescent="0.2">
      <c r="E452" s="78"/>
    </row>
    <row r="453" spans="5:5" x14ac:dyDescent="0.2">
      <c r="E453" s="78"/>
    </row>
    <row r="454" spans="5:5" x14ac:dyDescent="0.2">
      <c r="E454" s="78"/>
    </row>
    <row r="455" spans="5:5" x14ac:dyDescent="0.2">
      <c r="E455" s="78"/>
    </row>
    <row r="456" spans="5:5" x14ac:dyDescent="0.2">
      <c r="E456" s="78"/>
    </row>
    <row r="457" spans="5:5" x14ac:dyDescent="0.2">
      <c r="E457" s="78"/>
    </row>
    <row r="458" spans="5:5" x14ac:dyDescent="0.2">
      <c r="E458" s="78"/>
    </row>
    <row r="459" spans="5:5" x14ac:dyDescent="0.2">
      <c r="E459" s="78"/>
    </row>
    <row r="460" spans="5:5" x14ac:dyDescent="0.2">
      <c r="E460" s="78"/>
    </row>
    <row r="461" spans="5:5" x14ac:dyDescent="0.2">
      <c r="E461" s="78"/>
    </row>
    <row r="462" spans="5:5" x14ac:dyDescent="0.2">
      <c r="E462" s="78"/>
    </row>
    <row r="463" spans="5:5" x14ac:dyDescent="0.2">
      <c r="E463" s="78"/>
    </row>
    <row r="464" spans="5:5" x14ac:dyDescent="0.2">
      <c r="E464" s="78"/>
    </row>
    <row r="465" spans="5:5" x14ac:dyDescent="0.2">
      <c r="E465" s="78"/>
    </row>
    <row r="466" spans="5:5" x14ac:dyDescent="0.2">
      <c r="E466" s="78"/>
    </row>
    <row r="467" spans="5:5" x14ac:dyDescent="0.2">
      <c r="E467" s="78"/>
    </row>
    <row r="468" spans="5:5" x14ac:dyDescent="0.2">
      <c r="E468" s="78"/>
    </row>
    <row r="469" spans="5:5" x14ac:dyDescent="0.2">
      <c r="E469" s="78"/>
    </row>
    <row r="470" spans="5:5" x14ac:dyDescent="0.2">
      <c r="E470" s="78"/>
    </row>
    <row r="471" spans="5:5" x14ac:dyDescent="0.2">
      <c r="E471" s="78"/>
    </row>
    <row r="472" spans="5:5" x14ac:dyDescent="0.2">
      <c r="E472" s="78"/>
    </row>
    <row r="473" spans="5:5" x14ac:dyDescent="0.2">
      <c r="E473" s="78"/>
    </row>
    <row r="474" spans="5:5" x14ac:dyDescent="0.2">
      <c r="E474" s="78"/>
    </row>
    <row r="475" spans="5:5" x14ac:dyDescent="0.2">
      <c r="E475" s="78"/>
    </row>
    <row r="476" spans="5:5" x14ac:dyDescent="0.2">
      <c r="E476" s="78"/>
    </row>
    <row r="477" spans="5:5" x14ac:dyDescent="0.2">
      <c r="E477" s="78"/>
    </row>
    <row r="478" spans="5:5" x14ac:dyDescent="0.2">
      <c r="E478" s="78"/>
    </row>
    <row r="479" spans="5:5" x14ac:dyDescent="0.2">
      <c r="E479" s="78"/>
    </row>
    <row r="480" spans="5:5" x14ac:dyDescent="0.2">
      <c r="E480" s="78"/>
    </row>
    <row r="481" spans="5:5" x14ac:dyDescent="0.2">
      <c r="E481" s="78"/>
    </row>
    <row r="482" spans="5:5" x14ac:dyDescent="0.2">
      <c r="E482" s="78"/>
    </row>
    <row r="483" spans="5:5" x14ac:dyDescent="0.2">
      <c r="E483" s="78"/>
    </row>
    <row r="484" spans="5:5" x14ac:dyDescent="0.2">
      <c r="E484" s="78"/>
    </row>
    <row r="485" spans="5:5" x14ac:dyDescent="0.2">
      <c r="E485" s="78"/>
    </row>
    <row r="486" spans="5:5" x14ac:dyDescent="0.2">
      <c r="E486" s="78"/>
    </row>
    <row r="487" spans="5:5" x14ac:dyDescent="0.2">
      <c r="E487" s="78"/>
    </row>
    <row r="488" spans="5:5" x14ac:dyDescent="0.2">
      <c r="E488" s="78"/>
    </row>
    <row r="489" spans="5:5" x14ac:dyDescent="0.2">
      <c r="E489" s="78"/>
    </row>
    <row r="490" spans="5:5" x14ac:dyDescent="0.2">
      <c r="E490" s="78"/>
    </row>
    <row r="491" spans="5:5" x14ac:dyDescent="0.2">
      <c r="E491" s="78"/>
    </row>
    <row r="492" spans="5:5" x14ac:dyDescent="0.2">
      <c r="E492" s="78"/>
    </row>
    <row r="493" spans="5:5" x14ac:dyDescent="0.2">
      <c r="E493" s="78"/>
    </row>
    <row r="494" spans="5:5" x14ac:dyDescent="0.2">
      <c r="E494" s="78"/>
    </row>
    <row r="495" spans="5:5" x14ac:dyDescent="0.2">
      <c r="E495" s="78"/>
    </row>
    <row r="496" spans="5:5" x14ac:dyDescent="0.2">
      <c r="E496" s="78"/>
    </row>
    <row r="497" spans="5:5" x14ac:dyDescent="0.2">
      <c r="E497" s="78"/>
    </row>
    <row r="498" spans="5:5" x14ac:dyDescent="0.2">
      <c r="E498" s="78"/>
    </row>
    <row r="499" spans="5:5" x14ac:dyDescent="0.2">
      <c r="E499" s="78"/>
    </row>
    <row r="500" spans="5:5" x14ac:dyDescent="0.2">
      <c r="E500" s="78"/>
    </row>
    <row r="501" spans="5:5" x14ac:dyDescent="0.2">
      <c r="E501" s="78"/>
    </row>
    <row r="502" spans="5:5" x14ac:dyDescent="0.2">
      <c r="E502" s="78"/>
    </row>
    <row r="503" spans="5:5" x14ac:dyDescent="0.2">
      <c r="E503" s="78"/>
    </row>
    <row r="504" spans="5:5" x14ac:dyDescent="0.2">
      <c r="E504" s="78"/>
    </row>
    <row r="505" spans="5:5" x14ac:dyDescent="0.2">
      <c r="E505" s="78"/>
    </row>
    <row r="506" spans="5:5" x14ac:dyDescent="0.2">
      <c r="E506" s="78"/>
    </row>
    <row r="507" spans="5:5" x14ac:dyDescent="0.2">
      <c r="E507" s="78"/>
    </row>
    <row r="508" spans="5:5" x14ac:dyDescent="0.2">
      <c r="E508" s="78"/>
    </row>
    <row r="509" spans="5:5" x14ac:dyDescent="0.2">
      <c r="E509" s="78"/>
    </row>
    <row r="510" spans="5:5" x14ac:dyDescent="0.2">
      <c r="E510" s="78"/>
    </row>
    <row r="511" spans="5:5" x14ac:dyDescent="0.2">
      <c r="E511" s="78"/>
    </row>
    <row r="512" spans="5:5" x14ac:dyDescent="0.2">
      <c r="E512" s="78"/>
    </row>
    <row r="513" spans="5:5" x14ac:dyDescent="0.2">
      <c r="E513" s="78"/>
    </row>
    <row r="514" spans="5:5" x14ac:dyDescent="0.2">
      <c r="E514" s="78"/>
    </row>
    <row r="515" spans="5:5" x14ac:dyDescent="0.2">
      <c r="E515" s="78"/>
    </row>
    <row r="516" spans="5:5" x14ac:dyDescent="0.2">
      <c r="E516" s="78"/>
    </row>
    <row r="517" spans="5:5" x14ac:dyDescent="0.2">
      <c r="E517" s="78"/>
    </row>
    <row r="518" spans="5:5" x14ac:dyDescent="0.2">
      <c r="E518" s="78"/>
    </row>
    <row r="519" spans="5:5" x14ac:dyDescent="0.2">
      <c r="E519" s="78"/>
    </row>
    <row r="520" spans="5:5" x14ac:dyDescent="0.2">
      <c r="E520" s="78"/>
    </row>
    <row r="521" spans="5:5" x14ac:dyDescent="0.2">
      <c r="E521" s="78"/>
    </row>
    <row r="522" spans="5:5" x14ac:dyDescent="0.2">
      <c r="E522" s="78"/>
    </row>
    <row r="523" spans="5:5" x14ac:dyDescent="0.2">
      <c r="E523" s="78"/>
    </row>
    <row r="524" spans="5:5" x14ac:dyDescent="0.2">
      <c r="E524" s="78"/>
    </row>
    <row r="525" spans="5:5" x14ac:dyDescent="0.2">
      <c r="E525" s="78"/>
    </row>
    <row r="526" spans="5:5" x14ac:dyDescent="0.2">
      <c r="E526" s="78"/>
    </row>
    <row r="527" spans="5:5" x14ac:dyDescent="0.2">
      <c r="E527" s="78"/>
    </row>
    <row r="528" spans="5:5" x14ac:dyDescent="0.2">
      <c r="E528" s="78"/>
    </row>
    <row r="529" spans="5:5" x14ac:dyDescent="0.2">
      <c r="E529" s="78"/>
    </row>
    <row r="530" spans="5:5" x14ac:dyDescent="0.2">
      <c r="E530" s="78"/>
    </row>
    <row r="531" spans="5:5" x14ac:dyDescent="0.2">
      <c r="E531" s="78"/>
    </row>
    <row r="532" spans="5:5" x14ac:dyDescent="0.2">
      <c r="E532" s="78"/>
    </row>
    <row r="533" spans="5:5" x14ac:dyDescent="0.2">
      <c r="E533" s="78"/>
    </row>
    <row r="534" spans="5:5" x14ac:dyDescent="0.2">
      <c r="E534" s="78"/>
    </row>
    <row r="535" spans="5:5" x14ac:dyDescent="0.2">
      <c r="E535" s="78"/>
    </row>
    <row r="536" spans="5:5" x14ac:dyDescent="0.2">
      <c r="E536" s="78"/>
    </row>
    <row r="537" spans="5:5" x14ac:dyDescent="0.2">
      <c r="E537" s="78"/>
    </row>
    <row r="538" spans="5:5" x14ac:dyDescent="0.2">
      <c r="E538" s="78"/>
    </row>
    <row r="539" spans="5:5" x14ac:dyDescent="0.2">
      <c r="E539" s="78"/>
    </row>
    <row r="540" spans="5:5" x14ac:dyDescent="0.2">
      <c r="E540" s="78"/>
    </row>
    <row r="541" spans="5:5" x14ac:dyDescent="0.2">
      <c r="E541" s="78"/>
    </row>
    <row r="542" spans="5:5" x14ac:dyDescent="0.2">
      <c r="E542" s="78"/>
    </row>
    <row r="543" spans="5:5" x14ac:dyDescent="0.2">
      <c r="E543" s="78"/>
    </row>
    <row r="544" spans="5:5" x14ac:dyDescent="0.2">
      <c r="E544" s="78"/>
    </row>
    <row r="545" spans="5:5" x14ac:dyDescent="0.2">
      <c r="E545" s="78"/>
    </row>
    <row r="546" spans="5:5" x14ac:dyDescent="0.2">
      <c r="E546" s="78"/>
    </row>
    <row r="547" spans="5:5" x14ac:dyDescent="0.2">
      <c r="E547" s="78"/>
    </row>
    <row r="548" spans="5:5" x14ac:dyDescent="0.2">
      <c r="E548" s="78"/>
    </row>
    <row r="549" spans="5:5" x14ac:dyDescent="0.2">
      <c r="E549" s="78"/>
    </row>
    <row r="550" spans="5:5" x14ac:dyDescent="0.2">
      <c r="E550" s="78"/>
    </row>
    <row r="551" spans="5:5" x14ac:dyDescent="0.2">
      <c r="E551" s="78"/>
    </row>
    <row r="552" spans="5:5" x14ac:dyDescent="0.2">
      <c r="E552" s="78"/>
    </row>
    <row r="553" spans="5:5" x14ac:dyDescent="0.2">
      <c r="E553" s="78"/>
    </row>
    <row r="554" spans="5:5" x14ac:dyDescent="0.2">
      <c r="E554" s="78"/>
    </row>
    <row r="555" spans="5:5" x14ac:dyDescent="0.2">
      <c r="E555" s="78"/>
    </row>
    <row r="556" spans="5:5" x14ac:dyDescent="0.2">
      <c r="E556" s="78"/>
    </row>
    <row r="557" spans="5:5" x14ac:dyDescent="0.2">
      <c r="E557" s="78"/>
    </row>
    <row r="558" spans="5:5" x14ac:dyDescent="0.2">
      <c r="E558" s="78"/>
    </row>
    <row r="559" spans="5:5" x14ac:dyDescent="0.2">
      <c r="E559" s="78"/>
    </row>
    <row r="560" spans="5:5" x14ac:dyDescent="0.2">
      <c r="E560" s="78"/>
    </row>
    <row r="561" spans="5:5" x14ac:dyDescent="0.2">
      <c r="E561" s="78"/>
    </row>
    <row r="562" spans="5:5" x14ac:dyDescent="0.2">
      <c r="E562" s="78"/>
    </row>
    <row r="563" spans="5:5" x14ac:dyDescent="0.2">
      <c r="E563" s="78"/>
    </row>
    <row r="564" spans="5:5" x14ac:dyDescent="0.2">
      <c r="E564" s="78"/>
    </row>
    <row r="565" spans="5:5" x14ac:dyDescent="0.2">
      <c r="E565" s="78"/>
    </row>
    <row r="566" spans="5:5" x14ac:dyDescent="0.2">
      <c r="E566" s="78"/>
    </row>
    <row r="567" spans="5:5" x14ac:dyDescent="0.2">
      <c r="E567" s="78"/>
    </row>
    <row r="568" spans="5:5" x14ac:dyDescent="0.2">
      <c r="E568" s="78"/>
    </row>
    <row r="569" spans="5:5" x14ac:dyDescent="0.2">
      <c r="E569" s="78"/>
    </row>
    <row r="570" spans="5:5" x14ac:dyDescent="0.2">
      <c r="E570" s="78"/>
    </row>
    <row r="571" spans="5:5" x14ac:dyDescent="0.2">
      <c r="E571" s="78"/>
    </row>
    <row r="572" spans="5:5" x14ac:dyDescent="0.2">
      <c r="E572" s="78"/>
    </row>
    <row r="573" spans="5:5" x14ac:dyDescent="0.2">
      <c r="E573" s="78"/>
    </row>
    <row r="574" spans="5:5" x14ac:dyDescent="0.2">
      <c r="E574" s="78"/>
    </row>
    <row r="575" spans="5:5" x14ac:dyDescent="0.2">
      <c r="E575" s="78"/>
    </row>
    <row r="576" spans="5:5" x14ac:dyDescent="0.2">
      <c r="E576" s="78"/>
    </row>
    <row r="577" spans="5:5" x14ac:dyDescent="0.2">
      <c r="E577" s="78"/>
    </row>
    <row r="578" spans="5:5" x14ac:dyDescent="0.2">
      <c r="E578" s="78"/>
    </row>
    <row r="579" spans="5:5" x14ac:dyDescent="0.2">
      <c r="E579" s="78"/>
    </row>
    <row r="580" spans="5:5" x14ac:dyDescent="0.2">
      <c r="E580" s="78"/>
    </row>
    <row r="581" spans="5:5" x14ac:dyDescent="0.2">
      <c r="E581" s="78"/>
    </row>
    <row r="582" spans="5:5" x14ac:dyDescent="0.2">
      <c r="E582" s="78"/>
    </row>
    <row r="583" spans="5:5" x14ac:dyDescent="0.2">
      <c r="E583" s="78"/>
    </row>
    <row r="584" spans="5:5" x14ac:dyDescent="0.2">
      <c r="E584" s="78"/>
    </row>
    <row r="585" spans="5:5" x14ac:dyDescent="0.2">
      <c r="E585" s="78"/>
    </row>
    <row r="586" spans="5:5" x14ac:dyDescent="0.2">
      <c r="E586" s="78"/>
    </row>
    <row r="587" spans="5:5" x14ac:dyDescent="0.2">
      <c r="E587" s="78"/>
    </row>
    <row r="588" spans="5:5" x14ac:dyDescent="0.2">
      <c r="E588" s="78"/>
    </row>
    <row r="589" spans="5:5" x14ac:dyDescent="0.2">
      <c r="E589" s="78"/>
    </row>
    <row r="590" spans="5:5" x14ac:dyDescent="0.2">
      <c r="E590" s="78"/>
    </row>
    <row r="591" spans="5:5" x14ac:dyDescent="0.2">
      <c r="E591" s="78"/>
    </row>
    <row r="592" spans="5:5" x14ac:dyDescent="0.2">
      <c r="E592" s="78"/>
    </row>
    <row r="593" spans="5:5" x14ac:dyDescent="0.2">
      <c r="E593" s="78"/>
    </row>
    <row r="594" spans="5:5" x14ac:dyDescent="0.2">
      <c r="E594" s="78"/>
    </row>
    <row r="595" spans="5:5" x14ac:dyDescent="0.2">
      <c r="E595" s="78"/>
    </row>
    <row r="596" spans="5:5" x14ac:dyDescent="0.2">
      <c r="E596" s="78"/>
    </row>
    <row r="597" spans="5:5" x14ac:dyDescent="0.2">
      <c r="E597" s="78"/>
    </row>
    <row r="598" spans="5:5" x14ac:dyDescent="0.2">
      <c r="E598" s="78"/>
    </row>
    <row r="599" spans="5:5" x14ac:dyDescent="0.2">
      <c r="E599" s="78"/>
    </row>
    <row r="600" spans="5:5" x14ac:dyDescent="0.2">
      <c r="E600" s="78"/>
    </row>
    <row r="601" spans="5:5" x14ac:dyDescent="0.2">
      <c r="E601" s="78"/>
    </row>
    <row r="602" spans="5:5" x14ac:dyDescent="0.2">
      <c r="E602" s="78"/>
    </row>
    <row r="603" spans="5:5" x14ac:dyDescent="0.2">
      <c r="E603" s="78"/>
    </row>
    <row r="604" spans="5:5" x14ac:dyDescent="0.2">
      <c r="E604" s="78"/>
    </row>
    <row r="605" spans="5:5" x14ac:dyDescent="0.2">
      <c r="E605" s="78"/>
    </row>
    <row r="606" spans="5:5" x14ac:dyDescent="0.2">
      <c r="E606" s="78"/>
    </row>
    <row r="607" spans="5:5" x14ac:dyDescent="0.2">
      <c r="E607" s="78"/>
    </row>
    <row r="608" spans="5:5" x14ac:dyDescent="0.2">
      <c r="E608" s="78"/>
    </row>
    <row r="609" spans="5:5" x14ac:dyDescent="0.2">
      <c r="E609" s="78"/>
    </row>
    <row r="610" spans="5:5" x14ac:dyDescent="0.2">
      <c r="E610" s="78"/>
    </row>
    <row r="611" spans="5:5" x14ac:dyDescent="0.2">
      <c r="E611" s="78"/>
    </row>
    <row r="612" spans="5:5" x14ac:dyDescent="0.2">
      <c r="E612" s="78"/>
    </row>
    <row r="613" spans="5:5" x14ac:dyDescent="0.2">
      <c r="E613" s="78"/>
    </row>
    <row r="614" spans="5:5" x14ac:dyDescent="0.2">
      <c r="E614" s="78"/>
    </row>
    <row r="615" spans="5:5" x14ac:dyDescent="0.2">
      <c r="E615" s="78"/>
    </row>
    <row r="616" spans="5:5" x14ac:dyDescent="0.2">
      <c r="E616" s="78"/>
    </row>
    <row r="617" spans="5:5" x14ac:dyDescent="0.2">
      <c r="E617" s="78"/>
    </row>
    <row r="618" spans="5:5" x14ac:dyDescent="0.2">
      <c r="E618" s="78"/>
    </row>
    <row r="619" spans="5:5" x14ac:dyDescent="0.2">
      <c r="E619" s="78"/>
    </row>
    <row r="620" spans="5:5" x14ac:dyDescent="0.2">
      <c r="E620" s="78"/>
    </row>
    <row r="621" spans="5:5" x14ac:dyDescent="0.2">
      <c r="E621" s="78"/>
    </row>
    <row r="622" spans="5:5" x14ac:dyDescent="0.2">
      <c r="E622" s="78"/>
    </row>
    <row r="623" spans="5:5" x14ac:dyDescent="0.2">
      <c r="E623" s="78"/>
    </row>
    <row r="624" spans="5:5" x14ac:dyDescent="0.2">
      <c r="E624" s="78"/>
    </row>
    <row r="625" spans="5:5" x14ac:dyDescent="0.2">
      <c r="E625" s="78"/>
    </row>
    <row r="626" spans="5:5" x14ac:dyDescent="0.2">
      <c r="E626" s="78"/>
    </row>
    <row r="627" spans="5:5" x14ac:dyDescent="0.2">
      <c r="E627" s="78"/>
    </row>
    <row r="628" spans="5:5" x14ac:dyDescent="0.2">
      <c r="E628" s="78"/>
    </row>
    <row r="629" spans="5:5" x14ac:dyDescent="0.2">
      <c r="E629" s="78"/>
    </row>
    <row r="630" spans="5:5" x14ac:dyDescent="0.2">
      <c r="E630" s="78"/>
    </row>
    <row r="631" spans="5:5" x14ac:dyDescent="0.2">
      <c r="E631" s="78"/>
    </row>
    <row r="632" spans="5:5" x14ac:dyDescent="0.2">
      <c r="E632" s="78"/>
    </row>
    <row r="633" spans="5:5" x14ac:dyDescent="0.2">
      <c r="E633" s="78"/>
    </row>
    <row r="634" spans="5:5" x14ac:dyDescent="0.2">
      <c r="E634" s="78"/>
    </row>
    <row r="635" spans="5:5" x14ac:dyDescent="0.2">
      <c r="E635" s="78"/>
    </row>
    <row r="636" spans="5:5" x14ac:dyDescent="0.2">
      <c r="E636" s="78"/>
    </row>
    <row r="637" spans="5:5" x14ac:dyDescent="0.2">
      <c r="E637" s="78"/>
    </row>
    <row r="638" spans="5:5" x14ac:dyDescent="0.2">
      <c r="E638" s="78"/>
    </row>
    <row r="639" spans="5:5" x14ac:dyDescent="0.2">
      <c r="E639" s="78"/>
    </row>
    <row r="640" spans="5:5" x14ac:dyDescent="0.2">
      <c r="E640" s="78"/>
    </row>
    <row r="641" spans="5:5" x14ac:dyDescent="0.2">
      <c r="E641" s="78"/>
    </row>
    <row r="642" spans="5:5" x14ac:dyDescent="0.2">
      <c r="E642" s="78"/>
    </row>
    <row r="643" spans="5:5" x14ac:dyDescent="0.2">
      <c r="E643" s="78"/>
    </row>
    <row r="644" spans="5:5" x14ac:dyDescent="0.2">
      <c r="E644" s="78"/>
    </row>
    <row r="645" spans="5:5" x14ac:dyDescent="0.2">
      <c r="E645" s="78"/>
    </row>
    <row r="646" spans="5:5" x14ac:dyDescent="0.2">
      <c r="E646" s="78"/>
    </row>
    <row r="647" spans="5:5" x14ac:dyDescent="0.2">
      <c r="E647" s="78"/>
    </row>
    <row r="648" spans="5:5" x14ac:dyDescent="0.2">
      <c r="E648" s="78"/>
    </row>
    <row r="649" spans="5:5" x14ac:dyDescent="0.2">
      <c r="E649" s="78"/>
    </row>
    <row r="650" spans="5:5" x14ac:dyDescent="0.2">
      <c r="E650" s="78"/>
    </row>
    <row r="651" spans="5:5" x14ac:dyDescent="0.2">
      <c r="E651" s="78"/>
    </row>
    <row r="652" spans="5:5" x14ac:dyDescent="0.2">
      <c r="E652" s="78"/>
    </row>
    <row r="653" spans="5:5" x14ac:dyDescent="0.2">
      <c r="E653" s="78"/>
    </row>
    <row r="654" spans="5:5" x14ac:dyDescent="0.2">
      <c r="E654" s="78"/>
    </row>
    <row r="655" spans="5:5" x14ac:dyDescent="0.2">
      <c r="E655" s="78"/>
    </row>
    <row r="656" spans="5:5" x14ac:dyDescent="0.2">
      <c r="E656" s="78"/>
    </row>
    <row r="657" spans="5:5" x14ac:dyDescent="0.2">
      <c r="E657" s="78"/>
    </row>
    <row r="658" spans="5:5" x14ac:dyDescent="0.2">
      <c r="E658" s="78"/>
    </row>
    <row r="659" spans="5:5" x14ac:dyDescent="0.2">
      <c r="E659" s="78"/>
    </row>
    <row r="660" spans="5:5" x14ac:dyDescent="0.2">
      <c r="E660" s="78"/>
    </row>
    <row r="661" spans="5:5" x14ac:dyDescent="0.2">
      <c r="E661" s="78"/>
    </row>
    <row r="662" spans="5:5" x14ac:dyDescent="0.2">
      <c r="E662" s="78"/>
    </row>
    <row r="663" spans="5:5" x14ac:dyDescent="0.2">
      <c r="E663" s="78"/>
    </row>
    <row r="664" spans="5:5" x14ac:dyDescent="0.2">
      <c r="E664" s="78"/>
    </row>
    <row r="665" spans="5:5" x14ac:dyDescent="0.2">
      <c r="E665" s="78"/>
    </row>
    <row r="666" spans="5:5" x14ac:dyDescent="0.2">
      <c r="E666" s="78"/>
    </row>
    <row r="667" spans="5:5" x14ac:dyDescent="0.2">
      <c r="E667" s="78"/>
    </row>
    <row r="668" spans="5:5" x14ac:dyDescent="0.2">
      <c r="E668" s="78"/>
    </row>
    <row r="669" spans="5:5" x14ac:dyDescent="0.2">
      <c r="E669" s="78"/>
    </row>
    <row r="670" spans="5:5" x14ac:dyDescent="0.2">
      <c r="E670" s="78"/>
    </row>
    <row r="671" spans="5:5" x14ac:dyDescent="0.2">
      <c r="E671" s="78"/>
    </row>
    <row r="672" spans="5:5" x14ac:dyDescent="0.2">
      <c r="E672" s="78"/>
    </row>
    <row r="673" spans="5:5" x14ac:dyDescent="0.2">
      <c r="E673" s="78"/>
    </row>
    <row r="674" spans="5:5" x14ac:dyDescent="0.2">
      <c r="E674" s="78"/>
    </row>
    <row r="675" spans="5:5" x14ac:dyDescent="0.2">
      <c r="E675" s="78"/>
    </row>
    <row r="676" spans="5:5" x14ac:dyDescent="0.2">
      <c r="E676" s="78"/>
    </row>
    <row r="677" spans="5:5" x14ac:dyDescent="0.2">
      <c r="E677" s="78"/>
    </row>
    <row r="678" spans="5:5" x14ac:dyDescent="0.2">
      <c r="E678" s="78"/>
    </row>
    <row r="679" spans="5:5" x14ac:dyDescent="0.2">
      <c r="E679" s="78"/>
    </row>
    <row r="680" spans="5:5" x14ac:dyDescent="0.2">
      <c r="E680" s="78"/>
    </row>
    <row r="681" spans="5:5" x14ac:dyDescent="0.2">
      <c r="E681" s="78"/>
    </row>
    <row r="682" spans="5:5" x14ac:dyDescent="0.2">
      <c r="E682" s="78"/>
    </row>
    <row r="683" spans="5:5" x14ac:dyDescent="0.2">
      <c r="E683" s="78"/>
    </row>
    <row r="684" spans="5:5" x14ac:dyDescent="0.2">
      <c r="E684" s="78"/>
    </row>
    <row r="685" spans="5:5" x14ac:dyDescent="0.2">
      <c r="E685" s="78"/>
    </row>
    <row r="686" spans="5:5" x14ac:dyDescent="0.2">
      <c r="E686" s="78"/>
    </row>
    <row r="687" spans="5:5" x14ac:dyDescent="0.2">
      <c r="E687" s="78"/>
    </row>
    <row r="688" spans="5:5" x14ac:dyDescent="0.2">
      <c r="E688" s="78"/>
    </row>
    <row r="689" spans="5:5" x14ac:dyDescent="0.2">
      <c r="E689" s="78"/>
    </row>
    <row r="690" spans="5:5" x14ac:dyDescent="0.2">
      <c r="E690" s="78"/>
    </row>
    <row r="691" spans="5:5" x14ac:dyDescent="0.2">
      <c r="E691" s="78"/>
    </row>
    <row r="692" spans="5:5" x14ac:dyDescent="0.2">
      <c r="E692" s="78"/>
    </row>
    <row r="693" spans="5:5" x14ac:dyDescent="0.2">
      <c r="E693" s="78"/>
    </row>
    <row r="694" spans="5:5" x14ac:dyDescent="0.2">
      <c r="E694" s="78"/>
    </row>
    <row r="695" spans="5:5" x14ac:dyDescent="0.2">
      <c r="E695" s="78"/>
    </row>
    <row r="696" spans="5:5" x14ac:dyDescent="0.2">
      <c r="E696" s="78"/>
    </row>
    <row r="697" spans="5:5" x14ac:dyDescent="0.2">
      <c r="E697" s="78"/>
    </row>
    <row r="698" spans="5:5" x14ac:dyDescent="0.2">
      <c r="E698" s="78"/>
    </row>
    <row r="699" spans="5:5" x14ac:dyDescent="0.2">
      <c r="E699" s="78"/>
    </row>
    <row r="700" spans="5:5" x14ac:dyDescent="0.2">
      <c r="E700" s="78"/>
    </row>
    <row r="701" spans="5:5" x14ac:dyDescent="0.2">
      <c r="E701" s="78"/>
    </row>
    <row r="702" spans="5:5" x14ac:dyDescent="0.2">
      <c r="E702" s="78"/>
    </row>
    <row r="703" spans="5:5" x14ac:dyDescent="0.2">
      <c r="E703" s="78"/>
    </row>
    <row r="704" spans="5:5" x14ac:dyDescent="0.2">
      <c r="E704" s="78"/>
    </row>
    <row r="705" spans="5:5" x14ac:dyDescent="0.2">
      <c r="E705" s="78"/>
    </row>
    <row r="706" spans="5:5" x14ac:dyDescent="0.2">
      <c r="E706" s="78"/>
    </row>
    <row r="707" spans="5:5" x14ac:dyDescent="0.2">
      <c r="E707" s="78"/>
    </row>
    <row r="708" spans="5:5" x14ac:dyDescent="0.2">
      <c r="E708" s="78"/>
    </row>
    <row r="709" spans="5:5" x14ac:dyDescent="0.2">
      <c r="E709" s="78"/>
    </row>
    <row r="710" spans="5:5" x14ac:dyDescent="0.2">
      <c r="E710" s="78"/>
    </row>
    <row r="711" spans="5:5" x14ac:dyDescent="0.2">
      <c r="E711" s="78"/>
    </row>
    <row r="712" spans="5:5" x14ac:dyDescent="0.2">
      <c r="E712" s="78"/>
    </row>
    <row r="713" spans="5:5" x14ac:dyDescent="0.2">
      <c r="E713" s="78"/>
    </row>
    <row r="714" spans="5:5" x14ac:dyDescent="0.2">
      <c r="E714" s="78"/>
    </row>
    <row r="715" spans="5:5" x14ac:dyDescent="0.2">
      <c r="E715" s="78"/>
    </row>
    <row r="716" spans="5:5" x14ac:dyDescent="0.2">
      <c r="E716" s="78"/>
    </row>
    <row r="717" spans="5:5" x14ac:dyDescent="0.2">
      <c r="E717" s="78"/>
    </row>
    <row r="718" spans="5:5" x14ac:dyDescent="0.2">
      <c r="E718" s="78"/>
    </row>
    <row r="719" spans="5:5" x14ac:dyDescent="0.2">
      <c r="E719" s="78"/>
    </row>
    <row r="720" spans="5:5" x14ac:dyDescent="0.2">
      <c r="E720" s="78"/>
    </row>
    <row r="721" spans="5:5" x14ac:dyDescent="0.2">
      <c r="E721" s="78"/>
    </row>
    <row r="722" spans="5:5" x14ac:dyDescent="0.2">
      <c r="E722" s="78"/>
    </row>
    <row r="723" spans="5:5" x14ac:dyDescent="0.2">
      <c r="E723" s="78"/>
    </row>
    <row r="724" spans="5:5" x14ac:dyDescent="0.2">
      <c r="E724" s="78"/>
    </row>
    <row r="725" spans="5:5" x14ac:dyDescent="0.2">
      <c r="E725" s="78"/>
    </row>
    <row r="726" spans="5:5" x14ac:dyDescent="0.2">
      <c r="E726" s="78"/>
    </row>
    <row r="727" spans="5:5" x14ac:dyDescent="0.2">
      <c r="E727" s="78"/>
    </row>
    <row r="728" spans="5:5" x14ac:dyDescent="0.2">
      <c r="E728" s="78"/>
    </row>
    <row r="729" spans="5:5" x14ac:dyDescent="0.2">
      <c r="E729" s="78"/>
    </row>
    <row r="730" spans="5:5" x14ac:dyDescent="0.2">
      <c r="E730" s="78"/>
    </row>
    <row r="731" spans="5:5" x14ac:dyDescent="0.2">
      <c r="E731" s="78"/>
    </row>
    <row r="732" spans="5:5" x14ac:dyDescent="0.2">
      <c r="E732" s="78"/>
    </row>
    <row r="733" spans="5:5" x14ac:dyDescent="0.2">
      <c r="E733" s="78"/>
    </row>
    <row r="734" spans="5:5" x14ac:dyDescent="0.2">
      <c r="E734" s="78"/>
    </row>
    <row r="735" spans="5:5" x14ac:dyDescent="0.2">
      <c r="E735" s="78"/>
    </row>
    <row r="736" spans="5:5" x14ac:dyDescent="0.2">
      <c r="E736" s="78"/>
    </row>
    <row r="737" spans="5:5" x14ac:dyDescent="0.2">
      <c r="E737" s="78"/>
    </row>
    <row r="738" spans="5:5" x14ac:dyDescent="0.2">
      <c r="E738" s="78"/>
    </row>
    <row r="739" spans="5:5" x14ac:dyDescent="0.2">
      <c r="E739" s="78"/>
    </row>
    <row r="740" spans="5:5" x14ac:dyDescent="0.2">
      <c r="E740" s="78"/>
    </row>
    <row r="741" spans="5:5" x14ac:dyDescent="0.2">
      <c r="E741" s="78"/>
    </row>
    <row r="742" spans="5:5" x14ac:dyDescent="0.2">
      <c r="E742" s="78"/>
    </row>
    <row r="743" spans="5:5" x14ac:dyDescent="0.2">
      <c r="E743" s="78"/>
    </row>
    <row r="744" spans="5:5" x14ac:dyDescent="0.2">
      <c r="E744" s="78"/>
    </row>
    <row r="745" spans="5:5" x14ac:dyDescent="0.2">
      <c r="E745" s="78"/>
    </row>
    <row r="746" spans="5:5" x14ac:dyDescent="0.2">
      <c r="E746" s="78"/>
    </row>
    <row r="747" spans="5:5" x14ac:dyDescent="0.2">
      <c r="E747" s="78"/>
    </row>
    <row r="748" spans="5:5" x14ac:dyDescent="0.2">
      <c r="E748" s="78"/>
    </row>
    <row r="749" spans="5:5" x14ac:dyDescent="0.2">
      <c r="E749" s="78"/>
    </row>
    <row r="750" spans="5:5" x14ac:dyDescent="0.2">
      <c r="E750" s="78"/>
    </row>
    <row r="751" spans="5:5" x14ac:dyDescent="0.2">
      <c r="E751" s="78"/>
    </row>
    <row r="752" spans="5:5" x14ac:dyDescent="0.2">
      <c r="E752" s="78"/>
    </row>
    <row r="753" spans="5:5" x14ac:dyDescent="0.2">
      <c r="E753" s="78"/>
    </row>
    <row r="754" spans="5:5" x14ac:dyDescent="0.2">
      <c r="E754" s="78"/>
    </row>
    <row r="755" spans="5:5" x14ac:dyDescent="0.2">
      <c r="E755" s="78"/>
    </row>
    <row r="756" spans="5:5" x14ac:dyDescent="0.2">
      <c r="E756" s="78"/>
    </row>
    <row r="757" spans="5:5" x14ac:dyDescent="0.2">
      <c r="E757" s="78"/>
    </row>
    <row r="758" spans="5:5" x14ac:dyDescent="0.2">
      <c r="E758" s="78"/>
    </row>
    <row r="759" spans="5:5" x14ac:dyDescent="0.2">
      <c r="E759" s="78"/>
    </row>
    <row r="760" spans="5:5" x14ac:dyDescent="0.2">
      <c r="E760" s="78"/>
    </row>
    <row r="761" spans="5:5" x14ac:dyDescent="0.2">
      <c r="E761" s="78"/>
    </row>
    <row r="762" spans="5:5" x14ac:dyDescent="0.2">
      <c r="E762" s="78"/>
    </row>
    <row r="763" spans="5:5" x14ac:dyDescent="0.2">
      <c r="E763" s="78"/>
    </row>
    <row r="764" spans="5:5" x14ac:dyDescent="0.2">
      <c r="E764" s="78"/>
    </row>
    <row r="765" spans="5:5" x14ac:dyDescent="0.2">
      <c r="E765" s="78"/>
    </row>
    <row r="766" spans="5:5" x14ac:dyDescent="0.2">
      <c r="E766" s="78"/>
    </row>
    <row r="767" spans="5:5" x14ac:dyDescent="0.2">
      <c r="E767" s="78"/>
    </row>
    <row r="768" spans="5:5" x14ac:dyDescent="0.2">
      <c r="E768" s="78"/>
    </row>
    <row r="769" spans="5:5" x14ac:dyDescent="0.2">
      <c r="E769" s="78"/>
    </row>
    <row r="770" spans="5:5" x14ac:dyDescent="0.2">
      <c r="E770" s="78"/>
    </row>
    <row r="771" spans="5:5" x14ac:dyDescent="0.2">
      <c r="E771" s="78"/>
    </row>
    <row r="772" spans="5:5" x14ac:dyDescent="0.2">
      <c r="E772" s="78"/>
    </row>
    <row r="773" spans="5:5" x14ac:dyDescent="0.2">
      <c r="E773" s="78"/>
    </row>
    <row r="774" spans="5:5" x14ac:dyDescent="0.2">
      <c r="E774" s="78"/>
    </row>
    <row r="775" spans="5:5" x14ac:dyDescent="0.2">
      <c r="E775" s="78"/>
    </row>
    <row r="776" spans="5:5" x14ac:dyDescent="0.2">
      <c r="E776" s="78"/>
    </row>
    <row r="777" spans="5:5" x14ac:dyDescent="0.2">
      <c r="E777" s="78"/>
    </row>
    <row r="778" spans="5:5" x14ac:dyDescent="0.2">
      <c r="E778" s="78"/>
    </row>
    <row r="779" spans="5:5" x14ac:dyDescent="0.2">
      <c r="E779" s="78"/>
    </row>
    <row r="780" spans="5:5" x14ac:dyDescent="0.2">
      <c r="E780" s="78"/>
    </row>
    <row r="781" spans="5:5" x14ac:dyDescent="0.2">
      <c r="E781" s="78"/>
    </row>
    <row r="782" spans="5:5" x14ac:dyDescent="0.2">
      <c r="E782" s="78"/>
    </row>
    <row r="783" spans="5:5" x14ac:dyDescent="0.2">
      <c r="E783" s="78"/>
    </row>
    <row r="784" spans="5:5" x14ac:dyDescent="0.2">
      <c r="E784" s="78"/>
    </row>
    <row r="785" spans="5:5" x14ac:dyDescent="0.2">
      <c r="E785" s="78"/>
    </row>
    <row r="786" spans="5:5" x14ac:dyDescent="0.2">
      <c r="E786" s="78"/>
    </row>
    <row r="787" spans="5:5" x14ac:dyDescent="0.2">
      <c r="E787" s="78"/>
    </row>
    <row r="788" spans="5:5" x14ac:dyDescent="0.2">
      <c r="E788" s="78"/>
    </row>
    <row r="789" spans="5:5" x14ac:dyDescent="0.2">
      <c r="E789" s="78"/>
    </row>
    <row r="790" spans="5:5" x14ac:dyDescent="0.2">
      <c r="E790" s="78"/>
    </row>
    <row r="791" spans="5:5" x14ac:dyDescent="0.2">
      <c r="E791" s="78"/>
    </row>
    <row r="792" spans="5:5" x14ac:dyDescent="0.2">
      <c r="E792" s="78"/>
    </row>
    <row r="793" spans="5:5" x14ac:dyDescent="0.2">
      <c r="E793" s="78"/>
    </row>
    <row r="794" spans="5:5" x14ac:dyDescent="0.2">
      <c r="E794" s="78"/>
    </row>
    <row r="795" spans="5:5" x14ac:dyDescent="0.2">
      <c r="E795" s="78"/>
    </row>
    <row r="796" spans="5:5" x14ac:dyDescent="0.2">
      <c r="E796" s="78"/>
    </row>
    <row r="797" spans="5:5" x14ac:dyDescent="0.2">
      <c r="E797" s="78"/>
    </row>
    <row r="798" spans="5:5" x14ac:dyDescent="0.2">
      <c r="E798" s="78"/>
    </row>
    <row r="799" spans="5:5" x14ac:dyDescent="0.2">
      <c r="E799" s="78"/>
    </row>
    <row r="800" spans="5:5" x14ac:dyDescent="0.2">
      <c r="E800" s="78"/>
    </row>
    <row r="801" spans="5:5" x14ac:dyDescent="0.2">
      <c r="E801" s="78"/>
    </row>
    <row r="802" spans="5:5" x14ac:dyDescent="0.2">
      <c r="E802" s="78"/>
    </row>
    <row r="803" spans="5:5" x14ac:dyDescent="0.2">
      <c r="E803" s="78"/>
    </row>
    <row r="804" spans="5:5" x14ac:dyDescent="0.2">
      <c r="E804" s="78"/>
    </row>
    <row r="805" spans="5:5" x14ac:dyDescent="0.2">
      <c r="E805" s="78"/>
    </row>
    <row r="806" spans="5:5" x14ac:dyDescent="0.2">
      <c r="E806" s="78"/>
    </row>
    <row r="807" spans="5:5" x14ac:dyDescent="0.2">
      <c r="E807" s="78"/>
    </row>
    <row r="808" spans="5:5" x14ac:dyDescent="0.2">
      <c r="E808" s="78"/>
    </row>
    <row r="809" spans="5:5" x14ac:dyDescent="0.2">
      <c r="E809" s="78"/>
    </row>
    <row r="810" spans="5:5" x14ac:dyDescent="0.2">
      <c r="E810" s="78"/>
    </row>
    <row r="811" spans="5:5" x14ac:dyDescent="0.2">
      <c r="E811" s="78"/>
    </row>
    <row r="812" spans="5:5" x14ac:dyDescent="0.2">
      <c r="E812" s="78"/>
    </row>
    <row r="813" spans="5:5" x14ac:dyDescent="0.2">
      <c r="E813" s="78"/>
    </row>
    <row r="814" spans="5:5" x14ac:dyDescent="0.2">
      <c r="E814" s="78"/>
    </row>
    <row r="815" spans="5:5" x14ac:dyDescent="0.2">
      <c r="E815" s="78"/>
    </row>
    <row r="816" spans="5:5" x14ac:dyDescent="0.2">
      <c r="E816" s="78"/>
    </row>
    <row r="817" spans="5:5" x14ac:dyDescent="0.2">
      <c r="E817" s="78"/>
    </row>
    <row r="818" spans="5:5" x14ac:dyDescent="0.2">
      <c r="E818" s="78"/>
    </row>
    <row r="819" spans="5:5" x14ac:dyDescent="0.2">
      <c r="E819" s="78"/>
    </row>
    <row r="820" spans="5:5" x14ac:dyDescent="0.2">
      <c r="E820" s="78"/>
    </row>
    <row r="821" spans="5:5" x14ac:dyDescent="0.2">
      <c r="E821" s="78"/>
    </row>
    <row r="822" spans="5:5" x14ac:dyDescent="0.2">
      <c r="E822" s="78"/>
    </row>
    <row r="823" spans="5:5" x14ac:dyDescent="0.2">
      <c r="E823" s="78"/>
    </row>
    <row r="824" spans="5:5" x14ac:dyDescent="0.2">
      <c r="E824" s="78"/>
    </row>
    <row r="825" spans="5:5" x14ac:dyDescent="0.2">
      <c r="E825" s="78"/>
    </row>
    <row r="826" spans="5:5" x14ac:dyDescent="0.2">
      <c r="E826" s="78"/>
    </row>
    <row r="827" spans="5:5" x14ac:dyDescent="0.2">
      <c r="E827" s="78"/>
    </row>
    <row r="828" spans="5:5" x14ac:dyDescent="0.2">
      <c r="E828" s="78"/>
    </row>
    <row r="829" spans="5:5" x14ac:dyDescent="0.2">
      <c r="E829" s="78"/>
    </row>
    <row r="830" spans="5:5" x14ac:dyDescent="0.2">
      <c r="E830" s="78"/>
    </row>
    <row r="831" spans="5:5" x14ac:dyDescent="0.2">
      <c r="E831" s="78"/>
    </row>
    <row r="832" spans="5:5" x14ac:dyDescent="0.2">
      <c r="E832" s="78"/>
    </row>
    <row r="833" spans="5:5" x14ac:dyDescent="0.2">
      <c r="E833" s="78"/>
    </row>
    <row r="834" spans="5:5" x14ac:dyDescent="0.2">
      <c r="E834" s="78"/>
    </row>
    <row r="835" spans="5:5" x14ac:dyDescent="0.2">
      <c r="E835" s="78"/>
    </row>
    <row r="836" spans="5:5" x14ac:dyDescent="0.2">
      <c r="E836" s="78"/>
    </row>
    <row r="837" spans="5:5" x14ac:dyDescent="0.2">
      <c r="E837" s="78"/>
    </row>
    <row r="838" spans="5:5" x14ac:dyDescent="0.2">
      <c r="E838" s="78"/>
    </row>
    <row r="839" spans="5:5" x14ac:dyDescent="0.2">
      <c r="E839" s="78"/>
    </row>
    <row r="840" spans="5:5" x14ac:dyDescent="0.2">
      <c r="E840" s="78"/>
    </row>
    <row r="841" spans="5:5" x14ac:dyDescent="0.2">
      <c r="E841" s="78"/>
    </row>
    <row r="842" spans="5:5" x14ac:dyDescent="0.2">
      <c r="E842" s="78"/>
    </row>
    <row r="843" spans="5:5" x14ac:dyDescent="0.2">
      <c r="E843" s="78"/>
    </row>
    <row r="844" spans="5:5" x14ac:dyDescent="0.2">
      <c r="E844" s="78"/>
    </row>
    <row r="845" spans="5:5" x14ac:dyDescent="0.2">
      <c r="E845" s="78"/>
    </row>
    <row r="846" spans="5:5" x14ac:dyDescent="0.2">
      <c r="E846" s="78"/>
    </row>
    <row r="847" spans="5:5" x14ac:dyDescent="0.2">
      <c r="E847" s="78"/>
    </row>
    <row r="848" spans="5:5" x14ac:dyDescent="0.2">
      <c r="E848" s="78"/>
    </row>
    <row r="849" spans="5:5" x14ac:dyDescent="0.2">
      <c r="E849" s="78"/>
    </row>
    <row r="850" spans="5:5" x14ac:dyDescent="0.2">
      <c r="E850" s="78"/>
    </row>
    <row r="851" spans="5:5" x14ac:dyDescent="0.2">
      <c r="E851" s="78"/>
    </row>
    <row r="852" spans="5:5" x14ac:dyDescent="0.2">
      <c r="E852" s="78"/>
    </row>
    <row r="853" spans="5:5" x14ac:dyDescent="0.2">
      <c r="E853" s="78"/>
    </row>
    <row r="854" spans="5:5" x14ac:dyDescent="0.2">
      <c r="E854" s="78"/>
    </row>
    <row r="855" spans="5:5" x14ac:dyDescent="0.2">
      <c r="E855" s="78"/>
    </row>
    <row r="856" spans="5:5" x14ac:dyDescent="0.2">
      <c r="E856" s="78"/>
    </row>
    <row r="857" spans="5:5" x14ac:dyDescent="0.2">
      <c r="E857" s="78"/>
    </row>
    <row r="858" spans="5:5" x14ac:dyDescent="0.2">
      <c r="E858" s="78"/>
    </row>
    <row r="859" spans="5:5" x14ac:dyDescent="0.2">
      <c r="E859" s="78"/>
    </row>
    <row r="860" spans="5:5" x14ac:dyDescent="0.2">
      <c r="E860" s="78"/>
    </row>
    <row r="861" spans="5:5" x14ac:dyDescent="0.2">
      <c r="E861" s="78"/>
    </row>
    <row r="862" spans="5:5" x14ac:dyDescent="0.2">
      <c r="E862" s="78"/>
    </row>
    <row r="863" spans="5:5" x14ac:dyDescent="0.2">
      <c r="E863" s="78"/>
    </row>
    <row r="864" spans="5:5" x14ac:dyDescent="0.2">
      <c r="E864" s="78"/>
    </row>
    <row r="865" spans="5:5" x14ac:dyDescent="0.2">
      <c r="E865" s="78"/>
    </row>
    <row r="866" spans="5:5" x14ac:dyDescent="0.2">
      <c r="E866" s="78"/>
    </row>
    <row r="867" spans="5:5" x14ac:dyDescent="0.2">
      <c r="E867" s="78"/>
    </row>
    <row r="868" spans="5:5" x14ac:dyDescent="0.2">
      <c r="E868" s="78"/>
    </row>
    <row r="869" spans="5:5" x14ac:dyDescent="0.2">
      <c r="E869" s="78"/>
    </row>
    <row r="870" spans="5:5" x14ac:dyDescent="0.2">
      <c r="E870" s="78"/>
    </row>
    <row r="871" spans="5:5" x14ac:dyDescent="0.2">
      <c r="E871" s="78"/>
    </row>
    <row r="872" spans="5:5" x14ac:dyDescent="0.2">
      <c r="E872" s="78"/>
    </row>
    <row r="873" spans="5:5" x14ac:dyDescent="0.2">
      <c r="E873" s="78"/>
    </row>
    <row r="874" spans="5:5" x14ac:dyDescent="0.2">
      <c r="E874" s="78"/>
    </row>
    <row r="875" spans="5:5" x14ac:dyDescent="0.2">
      <c r="E875" s="78"/>
    </row>
    <row r="876" spans="5:5" x14ac:dyDescent="0.2">
      <c r="E876" s="78"/>
    </row>
    <row r="877" spans="5:5" x14ac:dyDescent="0.2">
      <c r="E877" s="78"/>
    </row>
    <row r="878" spans="5:5" x14ac:dyDescent="0.2">
      <c r="E878" s="78"/>
    </row>
    <row r="879" spans="5:5" x14ac:dyDescent="0.2">
      <c r="E879" s="78"/>
    </row>
    <row r="880" spans="5:5" x14ac:dyDescent="0.2">
      <c r="E880" s="78"/>
    </row>
    <row r="881" spans="5:5" x14ac:dyDescent="0.2">
      <c r="E881" s="78"/>
    </row>
    <row r="882" spans="5:5" x14ac:dyDescent="0.2">
      <c r="E882" s="78"/>
    </row>
    <row r="883" spans="5:5" x14ac:dyDescent="0.2">
      <c r="E883" s="78"/>
    </row>
    <row r="884" spans="5:5" x14ac:dyDescent="0.2">
      <c r="E884" s="78"/>
    </row>
    <row r="885" spans="5:5" x14ac:dyDescent="0.2">
      <c r="E885" s="78"/>
    </row>
    <row r="886" spans="5:5" x14ac:dyDescent="0.2">
      <c r="E886" s="78"/>
    </row>
    <row r="887" spans="5:5" x14ac:dyDescent="0.2">
      <c r="E887" s="78"/>
    </row>
    <row r="888" spans="5:5" x14ac:dyDescent="0.2">
      <c r="E888" s="78"/>
    </row>
    <row r="889" spans="5:5" x14ac:dyDescent="0.2">
      <c r="E889" s="78"/>
    </row>
    <row r="890" spans="5:5" x14ac:dyDescent="0.2">
      <c r="E890" s="78"/>
    </row>
    <row r="891" spans="5:5" x14ac:dyDescent="0.2">
      <c r="E891" s="78"/>
    </row>
    <row r="892" spans="5:5" x14ac:dyDescent="0.2">
      <c r="E892" s="78"/>
    </row>
    <row r="893" spans="5:5" x14ac:dyDescent="0.2">
      <c r="E893" s="78"/>
    </row>
    <row r="894" spans="5:5" x14ac:dyDescent="0.2">
      <c r="E894" s="78"/>
    </row>
    <row r="895" spans="5:5" x14ac:dyDescent="0.2">
      <c r="E895" s="78"/>
    </row>
    <row r="896" spans="5:5" x14ac:dyDescent="0.2">
      <c r="E896" s="78"/>
    </row>
    <row r="897" spans="5:5" x14ac:dyDescent="0.2">
      <c r="E897" s="78"/>
    </row>
    <row r="898" spans="5:5" x14ac:dyDescent="0.2">
      <c r="E898" s="78"/>
    </row>
    <row r="899" spans="5:5" x14ac:dyDescent="0.2">
      <c r="E899" s="78"/>
    </row>
    <row r="900" spans="5:5" x14ac:dyDescent="0.2">
      <c r="E900" s="78"/>
    </row>
    <row r="901" spans="5:5" x14ac:dyDescent="0.2">
      <c r="E901" s="78"/>
    </row>
    <row r="902" spans="5:5" x14ac:dyDescent="0.2">
      <c r="E902" s="78"/>
    </row>
    <row r="903" spans="5:5" x14ac:dyDescent="0.2">
      <c r="E903" s="78"/>
    </row>
    <row r="904" spans="5:5" x14ac:dyDescent="0.2">
      <c r="E904" s="78"/>
    </row>
    <row r="905" spans="5:5" x14ac:dyDescent="0.2">
      <c r="E905" s="78"/>
    </row>
    <row r="906" spans="5:5" x14ac:dyDescent="0.2">
      <c r="E906" s="78"/>
    </row>
    <row r="907" spans="5:5" x14ac:dyDescent="0.2">
      <c r="E907" s="78"/>
    </row>
    <row r="908" spans="5:5" x14ac:dyDescent="0.2">
      <c r="E908" s="78"/>
    </row>
    <row r="909" spans="5:5" x14ac:dyDescent="0.2">
      <c r="E909" s="78"/>
    </row>
    <row r="910" spans="5:5" x14ac:dyDescent="0.2">
      <c r="E910" s="78"/>
    </row>
    <row r="911" spans="5:5" x14ac:dyDescent="0.2">
      <c r="E911" s="78"/>
    </row>
    <row r="912" spans="5:5" x14ac:dyDescent="0.2">
      <c r="E912" s="78"/>
    </row>
    <row r="913" spans="5:5" x14ac:dyDescent="0.2">
      <c r="E913" s="78"/>
    </row>
    <row r="914" spans="5:5" x14ac:dyDescent="0.2">
      <c r="E914" s="78"/>
    </row>
    <row r="915" spans="5:5" x14ac:dyDescent="0.2">
      <c r="E915" s="78"/>
    </row>
    <row r="916" spans="5:5" x14ac:dyDescent="0.2">
      <c r="E916" s="78"/>
    </row>
    <row r="917" spans="5:5" x14ac:dyDescent="0.2">
      <c r="E917" s="78"/>
    </row>
    <row r="918" spans="5:5" x14ac:dyDescent="0.2">
      <c r="E918" s="78"/>
    </row>
    <row r="919" spans="5:5" x14ac:dyDescent="0.2">
      <c r="E919" s="78"/>
    </row>
    <row r="920" spans="5:5" x14ac:dyDescent="0.2">
      <c r="E920" s="78"/>
    </row>
    <row r="921" spans="5:5" x14ac:dyDescent="0.2">
      <c r="E921" s="78"/>
    </row>
    <row r="922" spans="5:5" x14ac:dyDescent="0.2">
      <c r="E922" s="78"/>
    </row>
    <row r="923" spans="5:5" x14ac:dyDescent="0.2">
      <c r="E923" s="78"/>
    </row>
    <row r="924" spans="5:5" x14ac:dyDescent="0.2">
      <c r="E924" s="78"/>
    </row>
    <row r="925" spans="5:5" x14ac:dyDescent="0.2">
      <c r="E925" s="78"/>
    </row>
    <row r="926" spans="5:5" x14ac:dyDescent="0.2">
      <c r="E926" s="78"/>
    </row>
    <row r="927" spans="5:5" x14ac:dyDescent="0.2">
      <c r="E927" s="78"/>
    </row>
    <row r="928" spans="5:5" x14ac:dyDescent="0.2">
      <c r="E928" s="78"/>
    </row>
    <row r="929" spans="5:5" x14ac:dyDescent="0.2">
      <c r="E929" s="78"/>
    </row>
    <row r="930" spans="5:5" x14ac:dyDescent="0.2">
      <c r="E930" s="78"/>
    </row>
    <row r="931" spans="5:5" x14ac:dyDescent="0.2">
      <c r="E931" s="78"/>
    </row>
    <row r="932" spans="5:5" x14ac:dyDescent="0.2">
      <c r="E932" s="78"/>
    </row>
    <row r="933" spans="5:5" x14ac:dyDescent="0.2">
      <c r="E933" s="78"/>
    </row>
    <row r="934" spans="5:5" x14ac:dyDescent="0.2">
      <c r="E934" s="78"/>
    </row>
    <row r="935" spans="5:5" x14ac:dyDescent="0.2">
      <c r="E935" s="78"/>
    </row>
    <row r="936" spans="5:5" x14ac:dyDescent="0.2">
      <c r="E936" s="78"/>
    </row>
    <row r="937" spans="5:5" x14ac:dyDescent="0.2">
      <c r="E937" s="78"/>
    </row>
    <row r="938" spans="5:5" x14ac:dyDescent="0.2">
      <c r="E938" s="78"/>
    </row>
    <row r="939" spans="5:5" x14ac:dyDescent="0.2">
      <c r="E939" s="78"/>
    </row>
    <row r="940" spans="5:5" x14ac:dyDescent="0.2">
      <c r="E940" s="78"/>
    </row>
    <row r="941" spans="5:5" x14ac:dyDescent="0.2">
      <c r="E941" s="78"/>
    </row>
    <row r="942" spans="5:5" x14ac:dyDescent="0.2">
      <c r="E942" s="78"/>
    </row>
    <row r="943" spans="5:5" x14ac:dyDescent="0.2">
      <c r="E943" s="78"/>
    </row>
    <row r="944" spans="5:5" x14ac:dyDescent="0.2">
      <c r="E944" s="78"/>
    </row>
    <row r="945" spans="5:5" x14ac:dyDescent="0.2">
      <c r="E945" s="78"/>
    </row>
    <row r="946" spans="5:5" x14ac:dyDescent="0.2">
      <c r="E946" s="78"/>
    </row>
    <row r="947" spans="5:5" x14ac:dyDescent="0.2">
      <c r="E947" s="78"/>
    </row>
    <row r="948" spans="5:5" x14ac:dyDescent="0.2">
      <c r="E948" s="78"/>
    </row>
    <row r="949" spans="5:5" x14ac:dyDescent="0.2">
      <c r="E949" s="78"/>
    </row>
    <row r="950" spans="5:5" x14ac:dyDescent="0.2">
      <c r="E950" s="78"/>
    </row>
    <row r="951" spans="5:5" x14ac:dyDescent="0.2">
      <c r="E951" s="78"/>
    </row>
    <row r="952" spans="5:5" x14ac:dyDescent="0.2">
      <c r="E952" s="78"/>
    </row>
    <row r="953" spans="5:5" x14ac:dyDescent="0.2">
      <c r="E953" s="78"/>
    </row>
    <row r="954" spans="5:5" x14ac:dyDescent="0.2">
      <c r="E954" s="78"/>
    </row>
    <row r="955" spans="5:5" x14ac:dyDescent="0.2">
      <c r="E955" s="78"/>
    </row>
    <row r="956" spans="5:5" x14ac:dyDescent="0.2">
      <c r="E956" s="78"/>
    </row>
    <row r="957" spans="5:5" x14ac:dyDescent="0.2">
      <c r="E957" s="78"/>
    </row>
    <row r="958" spans="5:5" x14ac:dyDescent="0.2">
      <c r="E958" s="78"/>
    </row>
    <row r="959" spans="5:5" x14ac:dyDescent="0.2">
      <c r="E959" s="78"/>
    </row>
    <row r="960" spans="5:5" x14ac:dyDescent="0.2">
      <c r="E960" s="78"/>
    </row>
    <row r="961" spans="5:5" x14ac:dyDescent="0.2">
      <c r="E961" s="78"/>
    </row>
    <row r="962" spans="5:5" x14ac:dyDescent="0.2">
      <c r="E962" s="78"/>
    </row>
    <row r="963" spans="5:5" x14ac:dyDescent="0.2">
      <c r="E963" s="78"/>
    </row>
    <row r="964" spans="5:5" x14ac:dyDescent="0.2">
      <c r="E964" s="78"/>
    </row>
    <row r="965" spans="5:5" x14ac:dyDescent="0.2">
      <c r="E965" s="78"/>
    </row>
    <row r="966" spans="5:5" x14ac:dyDescent="0.2">
      <c r="E966" s="78"/>
    </row>
    <row r="967" spans="5:5" x14ac:dyDescent="0.2">
      <c r="E967" s="78"/>
    </row>
    <row r="968" spans="5:5" x14ac:dyDescent="0.2">
      <c r="E968" s="78"/>
    </row>
    <row r="969" spans="5:5" x14ac:dyDescent="0.2">
      <c r="E969" s="78"/>
    </row>
    <row r="970" spans="5:5" x14ac:dyDescent="0.2">
      <c r="E970" s="78"/>
    </row>
    <row r="971" spans="5:5" x14ac:dyDescent="0.2">
      <c r="E971" s="78"/>
    </row>
    <row r="972" spans="5:5" x14ac:dyDescent="0.2">
      <c r="E972" s="78"/>
    </row>
    <row r="973" spans="5:5" x14ac:dyDescent="0.2">
      <c r="E973" s="78"/>
    </row>
    <row r="974" spans="5:5" x14ac:dyDescent="0.2">
      <c r="E974" s="78"/>
    </row>
    <row r="975" spans="5:5" x14ac:dyDescent="0.2">
      <c r="E975" s="78"/>
    </row>
    <row r="976" spans="5:5" x14ac:dyDescent="0.2">
      <c r="E976" s="78"/>
    </row>
    <row r="977" spans="5:5" x14ac:dyDescent="0.2">
      <c r="E977" s="78"/>
    </row>
    <row r="978" spans="5:5" x14ac:dyDescent="0.2">
      <c r="E978" s="78"/>
    </row>
    <row r="979" spans="5:5" x14ac:dyDescent="0.2">
      <c r="E979" s="78"/>
    </row>
    <row r="980" spans="5:5" x14ac:dyDescent="0.2">
      <c r="E980" s="78"/>
    </row>
    <row r="981" spans="5:5" x14ac:dyDescent="0.2">
      <c r="E981" s="78"/>
    </row>
    <row r="982" spans="5:5" x14ac:dyDescent="0.2">
      <c r="E982" s="78"/>
    </row>
    <row r="983" spans="5:5" x14ac:dyDescent="0.2">
      <c r="E983" s="78"/>
    </row>
    <row r="984" spans="5:5" x14ac:dyDescent="0.2">
      <c r="E984" s="78"/>
    </row>
    <row r="985" spans="5:5" x14ac:dyDescent="0.2">
      <c r="E985" s="78"/>
    </row>
    <row r="986" spans="5:5" x14ac:dyDescent="0.2">
      <c r="E986" s="78"/>
    </row>
    <row r="987" spans="5:5" x14ac:dyDescent="0.2">
      <c r="E987" s="78"/>
    </row>
    <row r="988" spans="5:5" x14ac:dyDescent="0.2">
      <c r="E988" s="78"/>
    </row>
    <row r="989" spans="5:5" x14ac:dyDescent="0.2">
      <c r="E989" s="78"/>
    </row>
    <row r="990" spans="5:5" x14ac:dyDescent="0.2">
      <c r="E990" s="78"/>
    </row>
    <row r="991" spans="5:5" x14ac:dyDescent="0.2">
      <c r="E991" s="78"/>
    </row>
    <row r="992" spans="5:5" x14ac:dyDescent="0.2">
      <c r="E992" s="78"/>
    </row>
    <row r="993" spans="5:5" x14ac:dyDescent="0.2">
      <c r="E993" s="78"/>
    </row>
    <row r="994" spans="5:5" x14ac:dyDescent="0.2">
      <c r="E994" s="78"/>
    </row>
    <row r="995" spans="5:5" x14ac:dyDescent="0.2">
      <c r="E995" s="78"/>
    </row>
    <row r="996" spans="5:5" x14ac:dyDescent="0.2">
      <c r="E996" s="78"/>
    </row>
    <row r="997" spans="5:5" x14ac:dyDescent="0.2">
      <c r="E997" s="78"/>
    </row>
    <row r="998" spans="5:5" x14ac:dyDescent="0.2">
      <c r="E998" s="78"/>
    </row>
    <row r="999" spans="5:5" x14ac:dyDescent="0.2">
      <c r="E999" s="78"/>
    </row>
    <row r="1000" spans="5:5" x14ac:dyDescent="0.2">
      <c r="E1000" s="78"/>
    </row>
    <row r="1001" spans="5:5" x14ac:dyDescent="0.2">
      <c r="E1001" s="78"/>
    </row>
    <row r="1002" spans="5:5" x14ac:dyDescent="0.2">
      <c r="E1002" s="78"/>
    </row>
    <row r="1003" spans="5:5" x14ac:dyDescent="0.2">
      <c r="E1003" s="78"/>
    </row>
    <row r="1004" spans="5:5" x14ac:dyDescent="0.2">
      <c r="E1004" s="78"/>
    </row>
    <row r="1005" spans="5:5" x14ac:dyDescent="0.2">
      <c r="E1005" s="78"/>
    </row>
    <row r="1006" spans="5:5" x14ac:dyDescent="0.2">
      <c r="E1006" s="78"/>
    </row>
    <row r="1007" spans="5:5" x14ac:dyDescent="0.2">
      <c r="E1007" s="78"/>
    </row>
    <row r="1008" spans="5:5" x14ac:dyDescent="0.2">
      <c r="E1008" s="78"/>
    </row>
    <row r="1009" spans="5:5" x14ac:dyDescent="0.2">
      <c r="E1009" s="78"/>
    </row>
    <row r="1010" spans="5:5" x14ac:dyDescent="0.2">
      <c r="E1010" s="78"/>
    </row>
    <row r="1011" spans="5:5" x14ac:dyDescent="0.2">
      <c r="E1011" s="78"/>
    </row>
    <row r="1012" spans="5:5" x14ac:dyDescent="0.2">
      <c r="E1012" s="78"/>
    </row>
    <row r="1013" spans="5:5" x14ac:dyDescent="0.2">
      <c r="E1013" s="78"/>
    </row>
    <row r="1014" spans="5:5" x14ac:dyDescent="0.2">
      <c r="E1014" s="78"/>
    </row>
    <row r="1015" spans="5:5" x14ac:dyDescent="0.2">
      <c r="E1015" s="78"/>
    </row>
    <row r="1016" spans="5:5" x14ac:dyDescent="0.2">
      <c r="E1016" s="78"/>
    </row>
    <row r="1017" spans="5:5" x14ac:dyDescent="0.2">
      <c r="E1017" s="78"/>
    </row>
    <row r="1018" spans="5:5" x14ac:dyDescent="0.2">
      <c r="E1018" s="78"/>
    </row>
    <row r="1019" spans="5:5" x14ac:dyDescent="0.2">
      <c r="E1019" s="78"/>
    </row>
    <row r="1020" spans="5:5" x14ac:dyDescent="0.2">
      <c r="E1020" s="78"/>
    </row>
    <row r="1021" spans="5:5" x14ac:dyDescent="0.2">
      <c r="E1021" s="78"/>
    </row>
    <row r="1022" spans="5:5" x14ac:dyDescent="0.2">
      <c r="E1022" s="78"/>
    </row>
    <row r="1023" spans="5:5" x14ac:dyDescent="0.2">
      <c r="E1023" s="78"/>
    </row>
    <row r="1024" spans="5:5" x14ac:dyDescent="0.2">
      <c r="E1024" s="78"/>
    </row>
    <row r="1025" spans="5:5" x14ac:dyDescent="0.2">
      <c r="E1025" s="78"/>
    </row>
    <row r="1026" spans="5:5" x14ac:dyDescent="0.2">
      <c r="E1026" s="78"/>
    </row>
    <row r="1027" spans="5:5" x14ac:dyDescent="0.2">
      <c r="E1027" s="78"/>
    </row>
    <row r="1028" spans="5:5" x14ac:dyDescent="0.2">
      <c r="E1028" s="78"/>
    </row>
    <row r="1029" spans="5:5" x14ac:dyDescent="0.2">
      <c r="E1029" s="78"/>
    </row>
    <row r="1030" spans="5:5" x14ac:dyDescent="0.2">
      <c r="E1030" s="78"/>
    </row>
    <row r="1031" spans="5:5" x14ac:dyDescent="0.2">
      <c r="E1031" s="78"/>
    </row>
    <row r="1032" spans="5:5" x14ac:dyDescent="0.2">
      <c r="E1032" s="78"/>
    </row>
    <row r="1033" spans="5:5" x14ac:dyDescent="0.2">
      <c r="E1033" s="78"/>
    </row>
    <row r="1034" spans="5:5" x14ac:dyDescent="0.2">
      <c r="E1034" s="78"/>
    </row>
    <row r="1035" spans="5:5" x14ac:dyDescent="0.2">
      <c r="E1035" s="78"/>
    </row>
    <row r="1036" spans="5:5" x14ac:dyDescent="0.2">
      <c r="E1036" s="78"/>
    </row>
    <row r="1037" spans="5:5" x14ac:dyDescent="0.2">
      <c r="E1037" s="78"/>
    </row>
    <row r="1038" spans="5:5" x14ac:dyDescent="0.2">
      <c r="E1038" s="78"/>
    </row>
    <row r="1039" spans="5:5" x14ac:dyDescent="0.2">
      <c r="E1039" s="78"/>
    </row>
    <row r="1040" spans="5:5" x14ac:dyDescent="0.2">
      <c r="E1040" s="78"/>
    </row>
    <row r="1041" spans="5:5" x14ac:dyDescent="0.2">
      <c r="E1041" s="78"/>
    </row>
    <row r="1042" spans="5:5" x14ac:dyDescent="0.2">
      <c r="E1042" s="78"/>
    </row>
    <row r="1043" spans="5:5" x14ac:dyDescent="0.2">
      <c r="E1043" s="78"/>
    </row>
    <row r="1044" spans="5:5" x14ac:dyDescent="0.2">
      <c r="E1044" s="78"/>
    </row>
    <row r="1045" spans="5:5" x14ac:dyDescent="0.2">
      <c r="E1045" s="78"/>
    </row>
    <row r="1046" spans="5:5" x14ac:dyDescent="0.2">
      <c r="E1046" s="78"/>
    </row>
    <row r="1047" spans="5:5" x14ac:dyDescent="0.2">
      <c r="E1047" s="78"/>
    </row>
    <row r="1048" spans="5:5" x14ac:dyDescent="0.2">
      <c r="E1048" s="78"/>
    </row>
    <row r="1049" spans="5:5" x14ac:dyDescent="0.2">
      <c r="E1049" s="78"/>
    </row>
    <row r="1050" spans="5:5" x14ac:dyDescent="0.2">
      <c r="E1050" s="78"/>
    </row>
    <row r="1051" spans="5:5" x14ac:dyDescent="0.2">
      <c r="E1051" s="78"/>
    </row>
    <row r="1052" spans="5:5" x14ac:dyDescent="0.2">
      <c r="E1052" s="78"/>
    </row>
    <row r="1053" spans="5:5" x14ac:dyDescent="0.2">
      <c r="E1053" s="78"/>
    </row>
    <row r="1054" spans="5:5" x14ac:dyDescent="0.2">
      <c r="E1054" s="78"/>
    </row>
    <row r="1055" spans="5:5" x14ac:dyDescent="0.2">
      <c r="E1055" s="78"/>
    </row>
    <row r="1056" spans="5:5" x14ac:dyDescent="0.2">
      <c r="E1056" s="78"/>
    </row>
    <row r="1057" spans="5:5" x14ac:dyDescent="0.2">
      <c r="E1057" s="78"/>
    </row>
    <row r="1058" spans="5:5" x14ac:dyDescent="0.2">
      <c r="E1058" s="78"/>
    </row>
    <row r="1059" spans="5:5" x14ac:dyDescent="0.2">
      <c r="E1059" s="78"/>
    </row>
    <row r="1060" spans="5:5" x14ac:dyDescent="0.2">
      <c r="E1060" s="78"/>
    </row>
    <row r="1061" spans="5:5" x14ac:dyDescent="0.2">
      <c r="E1061" s="78"/>
    </row>
    <row r="1062" spans="5:5" x14ac:dyDescent="0.2">
      <c r="E1062" s="78"/>
    </row>
    <row r="1063" spans="5:5" x14ac:dyDescent="0.2">
      <c r="E1063" s="78"/>
    </row>
    <row r="1064" spans="5:5" x14ac:dyDescent="0.2">
      <c r="E1064" s="78"/>
    </row>
    <row r="1065" spans="5:5" x14ac:dyDescent="0.2">
      <c r="E1065" s="78"/>
    </row>
    <row r="1066" spans="5:5" x14ac:dyDescent="0.2">
      <c r="E1066" s="78"/>
    </row>
    <row r="1067" spans="5:5" x14ac:dyDescent="0.2">
      <c r="E1067" s="78"/>
    </row>
    <row r="1068" spans="5:5" x14ac:dyDescent="0.2">
      <c r="E1068" s="78"/>
    </row>
    <row r="1069" spans="5:5" x14ac:dyDescent="0.2">
      <c r="E1069" s="78"/>
    </row>
    <row r="1070" spans="5:5" x14ac:dyDescent="0.2">
      <c r="E1070" s="78"/>
    </row>
    <row r="1071" spans="5:5" x14ac:dyDescent="0.2">
      <c r="E1071" s="78"/>
    </row>
    <row r="1072" spans="5:5" x14ac:dyDescent="0.2">
      <c r="E1072" s="78"/>
    </row>
    <row r="1073" spans="5:5" x14ac:dyDescent="0.2">
      <c r="E1073" s="78"/>
    </row>
    <row r="1074" spans="5:5" x14ac:dyDescent="0.2">
      <c r="E1074" s="78"/>
    </row>
    <row r="1075" spans="5:5" x14ac:dyDescent="0.2">
      <c r="E1075" s="78"/>
    </row>
    <row r="1076" spans="5:5" x14ac:dyDescent="0.2">
      <c r="E1076" s="78"/>
    </row>
    <row r="1077" spans="5:5" x14ac:dyDescent="0.2">
      <c r="E1077" s="78"/>
    </row>
    <row r="1078" spans="5:5" x14ac:dyDescent="0.2">
      <c r="E1078" s="78"/>
    </row>
    <row r="1079" spans="5:5" x14ac:dyDescent="0.2">
      <c r="E1079" s="78"/>
    </row>
    <row r="1080" spans="5:5" x14ac:dyDescent="0.2">
      <c r="E1080" s="78"/>
    </row>
    <row r="1081" spans="5:5" x14ac:dyDescent="0.2">
      <c r="E1081" s="78"/>
    </row>
    <row r="1082" spans="5:5" x14ac:dyDescent="0.2">
      <c r="E1082" s="78"/>
    </row>
    <row r="1083" spans="5:5" x14ac:dyDescent="0.2">
      <c r="E1083" s="78"/>
    </row>
    <row r="1084" spans="5:5" x14ac:dyDescent="0.2">
      <c r="E1084" s="78"/>
    </row>
    <row r="1085" spans="5:5" x14ac:dyDescent="0.2">
      <c r="E1085" s="78"/>
    </row>
    <row r="1086" spans="5:5" x14ac:dyDescent="0.2">
      <c r="E1086" s="78"/>
    </row>
    <row r="1087" spans="5:5" x14ac:dyDescent="0.2">
      <c r="E1087" s="78"/>
    </row>
    <row r="1088" spans="5:5" x14ac:dyDescent="0.2">
      <c r="E1088" s="78"/>
    </row>
    <row r="1089" spans="5:5" x14ac:dyDescent="0.2">
      <c r="E1089" s="78"/>
    </row>
    <row r="1090" spans="5:5" x14ac:dyDescent="0.2">
      <c r="E1090" s="78"/>
    </row>
    <row r="1091" spans="5:5" x14ac:dyDescent="0.2">
      <c r="E1091" s="78"/>
    </row>
    <row r="1092" spans="5:5" x14ac:dyDescent="0.2">
      <c r="E1092" s="78"/>
    </row>
    <row r="1093" spans="5:5" x14ac:dyDescent="0.2">
      <c r="E1093" s="78"/>
    </row>
    <row r="1094" spans="5:5" x14ac:dyDescent="0.2">
      <c r="E1094" s="78"/>
    </row>
    <row r="1095" spans="5:5" x14ac:dyDescent="0.2">
      <c r="E1095" s="78"/>
    </row>
    <row r="1096" spans="5:5" x14ac:dyDescent="0.2">
      <c r="E1096" s="78"/>
    </row>
    <row r="1097" spans="5:5" x14ac:dyDescent="0.2">
      <c r="E1097" s="78"/>
    </row>
    <row r="1098" spans="5:5" x14ac:dyDescent="0.2">
      <c r="E1098" s="78"/>
    </row>
    <row r="1099" spans="5:5" x14ac:dyDescent="0.2">
      <c r="E1099" s="78"/>
    </row>
    <row r="1100" spans="5:5" x14ac:dyDescent="0.2">
      <c r="E1100" s="78"/>
    </row>
    <row r="1101" spans="5:5" x14ac:dyDescent="0.2">
      <c r="E1101" s="78"/>
    </row>
    <row r="1102" spans="5:5" x14ac:dyDescent="0.2">
      <c r="E1102" s="78"/>
    </row>
    <row r="1103" spans="5:5" x14ac:dyDescent="0.2">
      <c r="E1103" s="78"/>
    </row>
    <row r="1104" spans="5:5" x14ac:dyDescent="0.2">
      <c r="E1104" s="78"/>
    </row>
    <row r="1105" spans="5:5" x14ac:dyDescent="0.2">
      <c r="E1105" s="78"/>
    </row>
    <row r="1106" spans="5:5" x14ac:dyDescent="0.2">
      <c r="E1106" s="78"/>
    </row>
    <row r="1107" spans="5:5" x14ac:dyDescent="0.2">
      <c r="E1107" s="78"/>
    </row>
    <row r="1108" spans="5:5" x14ac:dyDescent="0.2">
      <c r="E1108" s="78"/>
    </row>
    <row r="1109" spans="5:5" x14ac:dyDescent="0.2">
      <c r="E1109" s="78"/>
    </row>
    <row r="1110" spans="5:5" x14ac:dyDescent="0.2">
      <c r="E1110" s="78"/>
    </row>
    <row r="1111" spans="5:5" x14ac:dyDescent="0.2">
      <c r="E1111" s="78"/>
    </row>
    <row r="1112" spans="5:5" x14ac:dyDescent="0.2">
      <c r="E1112" s="78"/>
    </row>
    <row r="1113" spans="5:5" x14ac:dyDescent="0.2">
      <c r="E1113" s="78"/>
    </row>
    <row r="1114" spans="5:5" x14ac:dyDescent="0.2">
      <c r="E1114" s="78"/>
    </row>
    <row r="1115" spans="5:5" x14ac:dyDescent="0.2">
      <c r="E1115" s="78"/>
    </row>
    <row r="1116" spans="5:5" x14ac:dyDescent="0.2">
      <c r="E1116" s="78"/>
    </row>
    <row r="1117" spans="5:5" x14ac:dyDescent="0.2">
      <c r="E1117" s="78"/>
    </row>
    <row r="1118" spans="5:5" x14ac:dyDescent="0.2">
      <c r="E1118" s="78"/>
    </row>
    <row r="1119" spans="5:5" x14ac:dyDescent="0.2">
      <c r="E1119" s="78"/>
    </row>
    <row r="1120" spans="5:5" x14ac:dyDescent="0.2">
      <c r="E1120" s="78"/>
    </row>
    <row r="1121" spans="5:5" x14ac:dyDescent="0.2">
      <c r="E1121" s="78"/>
    </row>
    <row r="1122" spans="5:5" x14ac:dyDescent="0.2">
      <c r="E1122" s="78"/>
    </row>
    <row r="1123" spans="5:5" x14ac:dyDescent="0.2">
      <c r="E1123" s="78"/>
    </row>
    <row r="1124" spans="5:5" x14ac:dyDescent="0.2">
      <c r="E1124" s="78"/>
    </row>
    <row r="1125" spans="5:5" x14ac:dyDescent="0.2">
      <c r="E1125" s="78"/>
    </row>
    <row r="1126" spans="5:5" x14ac:dyDescent="0.2">
      <c r="E1126" s="78"/>
    </row>
    <row r="1127" spans="5:5" x14ac:dyDescent="0.2">
      <c r="E1127" s="78"/>
    </row>
    <row r="1128" spans="5:5" x14ac:dyDescent="0.2">
      <c r="E1128" s="78"/>
    </row>
    <row r="1129" spans="5:5" x14ac:dyDescent="0.2">
      <c r="E1129" s="78"/>
    </row>
    <row r="1130" spans="5:5" x14ac:dyDescent="0.2">
      <c r="E1130" s="78"/>
    </row>
    <row r="1131" spans="5:5" x14ac:dyDescent="0.2">
      <c r="E1131" s="78"/>
    </row>
    <row r="1132" spans="5:5" x14ac:dyDescent="0.2">
      <c r="E1132" s="78"/>
    </row>
    <row r="1133" spans="5:5" x14ac:dyDescent="0.2">
      <c r="E1133" s="78"/>
    </row>
    <row r="1134" spans="5:5" x14ac:dyDescent="0.2">
      <c r="E1134" s="78"/>
    </row>
    <row r="1135" spans="5:5" x14ac:dyDescent="0.2">
      <c r="E1135" s="78"/>
    </row>
    <row r="1136" spans="5:5" x14ac:dyDescent="0.2">
      <c r="E1136" s="78"/>
    </row>
    <row r="1137" spans="5:5" x14ac:dyDescent="0.2">
      <c r="E1137" s="78"/>
    </row>
    <row r="1138" spans="5:5" x14ac:dyDescent="0.2">
      <c r="E1138" s="78"/>
    </row>
    <row r="1139" spans="5:5" x14ac:dyDescent="0.2">
      <c r="E1139" s="78"/>
    </row>
    <row r="1140" spans="5:5" x14ac:dyDescent="0.2">
      <c r="E1140" s="78"/>
    </row>
    <row r="1141" spans="5:5" x14ac:dyDescent="0.2">
      <c r="E1141" s="78"/>
    </row>
    <row r="1142" spans="5:5" x14ac:dyDescent="0.2">
      <c r="E1142" s="78"/>
    </row>
    <row r="1143" spans="5:5" x14ac:dyDescent="0.2">
      <c r="E1143" s="78"/>
    </row>
    <row r="1144" spans="5:5" x14ac:dyDescent="0.2">
      <c r="E1144" s="78"/>
    </row>
    <row r="1145" spans="5:5" x14ac:dyDescent="0.2">
      <c r="E1145" s="78"/>
    </row>
    <row r="1146" spans="5:5" x14ac:dyDescent="0.2">
      <c r="E1146" s="78"/>
    </row>
    <row r="1147" spans="5:5" x14ac:dyDescent="0.2">
      <c r="E1147" s="78"/>
    </row>
    <row r="1148" spans="5:5" x14ac:dyDescent="0.2">
      <c r="E1148" s="78"/>
    </row>
    <row r="1149" spans="5:5" x14ac:dyDescent="0.2">
      <c r="E1149" s="78"/>
    </row>
    <row r="1150" spans="5:5" x14ac:dyDescent="0.2">
      <c r="E1150" s="78"/>
    </row>
    <row r="1151" spans="5:5" x14ac:dyDescent="0.2">
      <c r="E1151" s="78"/>
    </row>
    <row r="1152" spans="5:5" x14ac:dyDescent="0.2">
      <c r="E1152" s="78"/>
    </row>
    <row r="1153" spans="5:5" x14ac:dyDescent="0.2">
      <c r="E1153" s="78"/>
    </row>
    <row r="1154" spans="5:5" x14ac:dyDescent="0.2">
      <c r="E1154" s="78"/>
    </row>
    <row r="1155" spans="5:5" x14ac:dyDescent="0.2">
      <c r="E1155" s="78"/>
    </row>
    <row r="1156" spans="5:5" x14ac:dyDescent="0.2">
      <c r="E1156" s="78"/>
    </row>
    <row r="1157" spans="5:5" x14ac:dyDescent="0.2">
      <c r="E1157" s="78"/>
    </row>
    <row r="1158" spans="5:5" x14ac:dyDescent="0.2">
      <c r="E1158" s="78"/>
    </row>
    <row r="1159" spans="5:5" x14ac:dyDescent="0.2">
      <c r="E1159" s="78"/>
    </row>
    <row r="1160" spans="5:5" x14ac:dyDescent="0.2">
      <c r="E1160" s="78"/>
    </row>
    <row r="1161" spans="5:5" x14ac:dyDescent="0.2">
      <c r="E1161" s="78"/>
    </row>
    <row r="1162" spans="5:5" x14ac:dyDescent="0.2">
      <c r="E1162" s="78"/>
    </row>
    <row r="1163" spans="5:5" x14ac:dyDescent="0.2">
      <c r="E1163" s="78"/>
    </row>
    <row r="1164" spans="5:5" x14ac:dyDescent="0.2">
      <c r="E1164" s="78"/>
    </row>
    <row r="1165" spans="5:5" x14ac:dyDescent="0.2">
      <c r="E1165" s="78"/>
    </row>
    <row r="1166" spans="5:5" x14ac:dyDescent="0.2">
      <c r="E1166" s="78"/>
    </row>
    <row r="1167" spans="5:5" x14ac:dyDescent="0.2">
      <c r="E1167" s="78"/>
    </row>
    <row r="1168" spans="5:5" x14ac:dyDescent="0.2">
      <c r="E1168" s="78"/>
    </row>
    <row r="1169" spans="5:5" x14ac:dyDescent="0.2">
      <c r="E1169" s="78"/>
    </row>
    <row r="1170" spans="5:5" x14ac:dyDescent="0.2">
      <c r="E1170" s="78"/>
    </row>
    <row r="1171" spans="5:5" x14ac:dyDescent="0.2">
      <c r="E1171" s="78"/>
    </row>
    <row r="1172" spans="5:5" x14ac:dyDescent="0.2">
      <c r="E1172" s="78"/>
    </row>
    <row r="1173" spans="5:5" x14ac:dyDescent="0.2">
      <c r="E1173" s="78"/>
    </row>
    <row r="1174" spans="5:5" x14ac:dyDescent="0.2">
      <c r="E1174" s="78"/>
    </row>
    <row r="1175" spans="5:5" x14ac:dyDescent="0.2">
      <c r="E1175" s="78"/>
    </row>
    <row r="1176" spans="5:5" x14ac:dyDescent="0.2">
      <c r="E1176" s="78"/>
    </row>
    <row r="1177" spans="5:5" x14ac:dyDescent="0.2">
      <c r="E1177" s="78"/>
    </row>
    <row r="1178" spans="5:5" x14ac:dyDescent="0.2">
      <c r="E1178" s="78"/>
    </row>
    <row r="1179" spans="5:5" x14ac:dyDescent="0.2">
      <c r="E1179" s="78"/>
    </row>
    <row r="1180" spans="5:5" x14ac:dyDescent="0.2">
      <c r="E1180" s="78"/>
    </row>
    <row r="1181" spans="5:5" x14ac:dyDescent="0.2">
      <c r="E1181" s="78"/>
    </row>
    <row r="1182" spans="5:5" x14ac:dyDescent="0.2">
      <c r="E1182" s="78"/>
    </row>
    <row r="1183" spans="5:5" x14ac:dyDescent="0.2">
      <c r="E1183" s="78"/>
    </row>
    <row r="1184" spans="5:5" x14ac:dyDescent="0.2">
      <c r="E1184" s="78"/>
    </row>
    <row r="1185" spans="5:5" x14ac:dyDescent="0.2">
      <c r="E1185" s="78"/>
    </row>
    <row r="1186" spans="5:5" x14ac:dyDescent="0.2">
      <c r="E1186" s="78"/>
    </row>
    <row r="1187" spans="5:5" x14ac:dyDescent="0.2">
      <c r="E1187" s="78"/>
    </row>
    <row r="1188" spans="5:5" x14ac:dyDescent="0.2">
      <c r="E1188" s="78"/>
    </row>
    <row r="1189" spans="5:5" x14ac:dyDescent="0.2">
      <c r="E1189" s="78"/>
    </row>
    <row r="1190" spans="5:5" x14ac:dyDescent="0.2">
      <c r="E1190" s="78"/>
    </row>
    <row r="1191" spans="5:5" x14ac:dyDescent="0.2">
      <c r="E1191" s="78"/>
    </row>
    <row r="1192" spans="5:5" x14ac:dyDescent="0.2">
      <c r="E1192" s="78"/>
    </row>
    <row r="1193" spans="5:5" x14ac:dyDescent="0.2">
      <c r="E1193" s="78"/>
    </row>
    <row r="1194" spans="5:5" x14ac:dyDescent="0.2">
      <c r="E1194" s="78"/>
    </row>
    <row r="1195" spans="5:5" x14ac:dyDescent="0.2">
      <c r="E1195" s="78"/>
    </row>
    <row r="1196" spans="5:5" x14ac:dyDescent="0.2">
      <c r="E1196" s="78"/>
    </row>
    <row r="1197" spans="5:5" x14ac:dyDescent="0.2">
      <c r="E1197" s="78"/>
    </row>
    <row r="1198" spans="5:5" x14ac:dyDescent="0.2">
      <c r="E1198" s="78"/>
    </row>
    <row r="1199" spans="5:5" x14ac:dyDescent="0.2">
      <c r="E1199" s="78"/>
    </row>
    <row r="1200" spans="5:5" x14ac:dyDescent="0.2">
      <c r="E1200" s="78"/>
    </row>
    <row r="1201" spans="5:5" x14ac:dyDescent="0.2">
      <c r="E1201" s="78"/>
    </row>
    <row r="1202" spans="5:5" x14ac:dyDescent="0.2">
      <c r="E1202" s="78"/>
    </row>
    <row r="1203" spans="5:5" x14ac:dyDescent="0.2">
      <c r="E1203" s="78"/>
    </row>
    <row r="1204" spans="5:5" x14ac:dyDescent="0.2">
      <c r="E1204" s="78"/>
    </row>
    <row r="1205" spans="5:5" x14ac:dyDescent="0.2">
      <c r="E1205" s="78"/>
    </row>
    <row r="1206" spans="5:5" x14ac:dyDescent="0.2">
      <c r="E1206" s="78"/>
    </row>
    <row r="1207" spans="5:5" x14ac:dyDescent="0.2">
      <c r="E1207" s="78"/>
    </row>
    <row r="1208" spans="5:5" x14ac:dyDescent="0.2">
      <c r="E1208" s="78"/>
    </row>
    <row r="1209" spans="5:5" x14ac:dyDescent="0.2">
      <c r="E1209" s="78"/>
    </row>
    <row r="1210" spans="5:5" x14ac:dyDescent="0.2">
      <c r="E1210" s="78"/>
    </row>
    <row r="1211" spans="5:5" x14ac:dyDescent="0.2">
      <c r="E1211" s="78"/>
    </row>
    <row r="1212" spans="5:5" x14ac:dyDescent="0.2">
      <c r="E1212" s="78"/>
    </row>
    <row r="1213" spans="5:5" x14ac:dyDescent="0.2">
      <c r="E1213" s="78"/>
    </row>
    <row r="1214" spans="5:5" x14ac:dyDescent="0.2">
      <c r="E1214" s="78"/>
    </row>
    <row r="1215" spans="5:5" x14ac:dyDescent="0.2">
      <c r="E1215" s="78"/>
    </row>
    <row r="1216" spans="5:5" x14ac:dyDescent="0.2">
      <c r="E1216" s="78"/>
    </row>
    <row r="1217" spans="5:5" x14ac:dyDescent="0.2">
      <c r="E1217" s="78"/>
    </row>
    <row r="1218" spans="5:5" x14ac:dyDescent="0.2">
      <c r="E1218" s="78"/>
    </row>
    <row r="1219" spans="5:5" x14ac:dyDescent="0.2">
      <c r="E1219" s="78"/>
    </row>
    <row r="1220" spans="5:5" x14ac:dyDescent="0.2">
      <c r="E1220" s="78"/>
    </row>
    <row r="1221" spans="5:5" x14ac:dyDescent="0.2">
      <c r="E1221" s="78"/>
    </row>
    <row r="1222" spans="5:5" x14ac:dyDescent="0.2">
      <c r="E1222" s="78"/>
    </row>
    <row r="1223" spans="5:5" x14ac:dyDescent="0.2">
      <c r="E1223" s="78"/>
    </row>
    <row r="1224" spans="5:5" x14ac:dyDescent="0.2">
      <c r="E1224" s="78"/>
    </row>
    <row r="1225" spans="5:5" x14ac:dyDescent="0.2">
      <c r="E1225" s="78"/>
    </row>
    <row r="1226" spans="5:5" x14ac:dyDescent="0.2">
      <c r="E1226" s="78"/>
    </row>
    <row r="1227" spans="5:5" x14ac:dyDescent="0.2">
      <c r="E1227" s="78"/>
    </row>
    <row r="1228" spans="5:5" x14ac:dyDescent="0.2">
      <c r="E1228" s="78"/>
    </row>
    <row r="1229" spans="5:5" x14ac:dyDescent="0.2">
      <c r="E1229" s="78"/>
    </row>
    <row r="1230" spans="5:5" x14ac:dyDescent="0.2">
      <c r="E1230" s="78"/>
    </row>
    <row r="1231" spans="5:5" x14ac:dyDescent="0.2">
      <c r="E1231" s="78"/>
    </row>
    <row r="1232" spans="5:5" x14ac:dyDescent="0.2">
      <c r="E1232" s="78"/>
    </row>
    <row r="1233" spans="5:5" x14ac:dyDescent="0.2">
      <c r="E1233" s="78"/>
    </row>
    <row r="1234" spans="5:5" x14ac:dyDescent="0.2">
      <c r="E1234" s="78"/>
    </row>
    <row r="1235" spans="5:5" x14ac:dyDescent="0.2">
      <c r="E1235" s="78"/>
    </row>
    <row r="1236" spans="5:5" x14ac:dyDescent="0.2">
      <c r="E1236" s="78"/>
    </row>
    <row r="1237" spans="5:5" x14ac:dyDescent="0.2">
      <c r="E1237" s="78"/>
    </row>
    <row r="1238" spans="5:5" x14ac:dyDescent="0.2">
      <c r="E1238" s="78"/>
    </row>
    <row r="1239" spans="5:5" x14ac:dyDescent="0.2">
      <c r="E1239" s="78"/>
    </row>
    <row r="1240" spans="5:5" x14ac:dyDescent="0.2">
      <c r="E1240" s="78"/>
    </row>
    <row r="1241" spans="5:5" x14ac:dyDescent="0.2">
      <c r="E1241" s="78"/>
    </row>
    <row r="1242" spans="5:5" x14ac:dyDescent="0.2">
      <c r="E1242" s="78"/>
    </row>
    <row r="1243" spans="5:5" x14ac:dyDescent="0.2">
      <c r="E1243" s="78"/>
    </row>
    <row r="1244" spans="5:5" x14ac:dyDescent="0.2">
      <c r="E1244" s="78"/>
    </row>
    <row r="1245" spans="5:5" x14ac:dyDescent="0.2">
      <c r="E1245" s="78"/>
    </row>
    <row r="1246" spans="5:5" x14ac:dyDescent="0.2">
      <c r="E1246" s="78"/>
    </row>
    <row r="1247" spans="5:5" x14ac:dyDescent="0.2">
      <c r="E1247" s="78"/>
    </row>
    <row r="1248" spans="5:5" x14ac:dyDescent="0.2">
      <c r="E1248" s="78"/>
    </row>
    <row r="1249" spans="5:5" x14ac:dyDescent="0.2">
      <c r="E1249" s="78"/>
    </row>
    <row r="1250" spans="5:5" x14ac:dyDescent="0.2">
      <c r="E1250" s="78"/>
    </row>
    <row r="1251" spans="5:5" x14ac:dyDescent="0.2">
      <c r="E1251" s="78"/>
    </row>
    <row r="1252" spans="5:5" x14ac:dyDescent="0.2">
      <c r="E1252" s="78"/>
    </row>
    <row r="1253" spans="5:5" x14ac:dyDescent="0.2">
      <c r="E1253" s="78"/>
    </row>
    <row r="1254" spans="5:5" x14ac:dyDescent="0.2">
      <c r="E1254" s="78"/>
    </row>
    <row r="1255" spans="5:5" x14ac:dyDescent="0.2">
      <c r="E1255" s="78"/>
    </row>
    <row r="1256" spans="5:5" x14ac:dyDescent="0.2">
      <c r="E1256" s="78"/>
    </row>
    <row r="1257" spans="5:5" x14ac:dyDescent="0.2">
      <c r="E1257" s="78"/>
    </row>
    <row r="1258" spans="5:5" x14ac:dyDescent="0.2">
      <c r="E1258" s="78"/>
    </row>
    <row r="1259" spans="5:5" x14ac:dyDescent="0.2">
      <c r="E1259" s="78"/>
    </row>
    <row r="1260" spans="5:5" x14ac:dyDescent="0.2">
      <c r="E1260" s="78"/>
    </row>
    <row r="1261" spans="5:5" x14ac:dyDescent="0.2">
      <c r="E1261" s="78"/>
    </row>
    <row r="1262" spans="5:5" x14ac:dyDescent="0.2">
      <c r="E1262" s="78"/>
    </row>
    <row r="1263" spans="5:5" x14ac:dyDescent="0.2">
      <c r="E1263" s="78"/>
    </row>
    <row r="1264" spans="5:5" x14ac:dyDescent="0.2">
      <c r="E1264" s="78"/>
    </row>
    <row r="1265" spans="5:5" x14ac:dyDescent="0.2">
      <c r="E1265" s="78"/>
    </row>
    <row r="1266" spans="5:5" x14ac:dyDescent="0.2">
      <c r="E1266" s="78"/>
    </row>
    <row r="1267" spans="5:5" x14ac:dyDescent="0.2">
      <c r="E1267" s="78"/>
    </row>
    <row r="1268" spans="5:5" x14ac:dyDescent="0.2">
      <c r="E1268" s="78"/>
    </row>
    <row r="1269" spans="5:5" x14ac:dyDescent="0.2">
      <c r="E1269" s="78"/>
    </row>
    <row r="1270" spans="5:5" x14ac:dyDescent="0.2">
      <c r="E1270" s="78"/>
    </row>
    <row r="1271" spans="5:5" x14ac:dyDescent="0.2">
      <c r="E1271" s="78"/>
    </row>
    <row r="1272" spans="5:5" x14ac:dyDescent="0.2">
      <c r="E1272" s="78"/>
    </row>
    <row r="1273" spans="5:5" x14ac:dyDescent="0.2">
      <c r="E1273" s="78"/>
    </row>
    <row r="1274" spans="5:5" x14ac:dyDescent="0.2">
      <c r="E1274" s="78"/>
    </row>
    <row r="1275" spans="5:5" x14ac:dyDescent="0.2">
      <c r="E1275" s="78"/>
    </row>
    <row r="1276" spans="5:5" x14ac:dyDescent="0.2">
      <c r="E1276" s="78"/>
    </row>
    <row r="1277" spans="5:5" x14ac:dyDescent="0.2">
      <c r="E1277" s="78"/>
    </row>
    <row r="1278" spans="5:5" x14ac:dyDescent="0.2">
      <c r="E1278" s="78"/>
    </row>
    <row r="1279" spans="5:5" x14ac:dyDescent="0.2">
      <c r="E1279" s="78"/>
    </row>
    <row r="1280" spans="5:5" x14ac:dyDescent="0.2">
      <c r="E1280" s="78"/>
    </row>
    <row r="1281" spans="5:5" x14ac:dyDescent="0.2">
      <c r="E1281" s="78"/>
    </row>
    <row r="1282" spans="5:5" x14ac:dyDescent="0.2">
      <c r="E1282" s="78"/>
    </row>
    <row r="1283" spans="5:5" x14ac:dyDescent="0.2">
      <c r="E1283" s="78"/>
    </row>
    <row r="1284" spans="5:5" x14ac:dyDescent="0.2">
      <c r="E1284" s="78"/>
    </row>
    <row r="1285" spans="5:5" x14ac:dyDescent="0.2">
      <c r="E1285" s="78"/>
    </row>
    <row r="1286" spans="5:5" x14ac:dyDescent="0.2">
      <c r="E1286" s="78"/>
    </row>
    <row r="1287" spans="5:5" x14ac:dyDescent="0.2">
      <c r="E1287" s="78"/>
    </row>
    <row r="1288" spans="5:5" x14ac:dyDescent="0.2">
      <c r="E1288" s="78"/>
    </row>
    <row r="1289" spans="5:5" x14ac:dyDescent="0.2">
      <c r="E1289" s="78"/>
    </row>
    <row r="1290" spans="5:5" x14ac:dyDescent="0.2">
      <c r="E1290" s="78"/>
    </row>
    <row r="1291" spans="5:5" x14ac:dyDescent="0.2">
      <c r="E1291" s="78"/>
    </row>
    <row r="1292" spans="5:5" x14ac:dyDescent="0.2">
      <c r="E1292" s="78"/>
    </row>
    <row r="1293" spans="5:5" x14ac:dyDescent="0.2">
      <c r="E1293" s="78"/>
    </row>
    <row r="1294" spans="5:5" x14ac:dyDescent="0.2">
      <c r="E1294" s="78"/>
    </row>
    <row r="1295" spans="5:5" x14ac:dyDescent="0.2">
      <c r="E1295" s="78"/>
    </row>
    <row r="1296" spans="5:5" x14ac:dyDescent="0.2">
      <c r="E1296" s="78"/>
    </row>
    <row r="1297" spans="5:5" x14ac:dyDescent="0.2">
      <c r="E1297" s="78"/>
    </row>
    <row r="1298" spans="5:5" x14ac:dyDescent="0.2">
      <c r="E1298" s="78"/>
    </row>
    <row r="1299" spans="5:5" x14ac:dyDescent="0.2">
      <c r="E1299" s="78"/>
    </row>
    <row r="1300" spans="5:5" x14ac:dyDescent="0.2">
      <c r="E1300" s="78"/>
    </row>
    <row r="1301" spans="5:5" x14ac:dyDescent="0.2">
      <c r="E1301" s="78"/>
    </row>
    <row r="1302" spans="5:5" x14ac:dyDescent="0.2">
      <c r="E1302" s="78"/>
    </row>
    <row r="1303" spans="5:5" x14ac:dyDescent="0.2">
      <c r="E1303" s="78"/>
    </row>
    <row r="1304" spans="5:5" x14ac:dyDescent="0.2">
      <c r="E1304" s="78"/>
    </row>
    <row r="1305" spans="5:5" x14ac:dyDescent="0.2">
      <c r="E1305" s="78"/>
    </row>
    <row r="1306" spans="5:5" x14ac:dyDescent="0.2">
      <c r="E1306" s="78"/>
    </row>
    <row r="1307" spans="5:5" x14ac:dyDescent="0.2">
      <c r="E1307" s="78"/>
    </row>
    <row r="1308" spans="5:5" x14ac:dyDescent="0.2">
      <c r="E1308" s="78"/>
    </row>
    <row r="1309" spans="5:5" x14ac:dyDescent="0.2">
      <c r="E1309" s="78"/>
    </row>
    <row r="1310" spans="5:5" x14ac:dyDescent="0.2">
      <c r="E1310" s="78"/>
    </row>
    <row r="1311" spans="5:5" x14ac:dyDescent="0.2">
      <c r="E1311" s="78"/>
    </row>
    <row r="1312" spans="5:5" x14ac:dyDescent="0.2">
      <c r="E1312" s="78"/>
    </row>
    <row r="1313" spans="5:5" x14ac:dyDescent="0.2">
      <c r="E1313" s="78"/>
    </row>
    <row r="1314" spans="5:5" x14ac:dyDescent="0.2">
      <c r="E1314" s="78"/>
    </row>
    <row r="1315" spans="5:5" x14ac:dyDescent="0.2">
      <c r="E1315" s="78"/>
    </row>
    <row r="1316" spans="5:5" x14ac:dyDescent="0.2">
      <c r="E1316" s="78"/>
    </row>
    <row r="1317" spans="5:5" x14ac:dyDescent="0.2">
      <c r="E1317" s="78"/>
    </row>
    <row r="1318" spans="5:5" x14ac:dyDescent="0.2">
      <c r="E1318" s="78"/>
    </row>
    <row r="1319" spans="5:5" x14ac:dyDescent="0.2">
      <c r="E1319" s="78"/>
    </row>
    <row r="1320" spans="5:5" x14ac:dyDescent="0.2">
      <c r="E1320" s="78"/>
    </row>
    <row r="1321" spans="5:5" x14ac:dyDescent="0.2">
      <c r="E1321" s="78"/>
    </row>
    <row r="1322" spans="5:5" x14ac:dyDescent="0.2">
      <c r="E1322" s="7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3"/>
  <sheetViews>
    <sheetView topLeftCell="A217" workbookViewId="0">
      <selection activeCell="G252" sqref="G252"/>
    </sheetView>
  </sheetViews>
  <sheetFormatPr defaultRowHeight="12" x14ac:dyDescent="0.2"/>
  <cols>
    <col min="1" max="1" width="3.5703125" style="49" customWidth="1"/>
    <col min="2" max="2" width="36.5703125" style="49" bestFit="1" customWidth="1"/>
    <col min="3" max="3" width="13.42578125" style="49" bestFit="1" customWidth="1"/>
    <col min="4" max="4" width="0.5703125" style="49" customWidth="1"/>
    <col min="5" max="6" width="14.140625" style="58" bestFit="1" customWidth="1"/>
    <col min="7" max="7" width="13.42578125" style="58" bestFit="1" customWidth="1"/>
    <col min="8" max="8" width="13.140625" style="58" bestFit="1" customWidth="1"/>
    <col min="9" max="9" width="13.28515625" style="58" bestFit="1" customWidth="1"/>
    <col min="10" max="10" width="0.85546875" style="49" customWidth="1"/>
    <col min="11" max="11" width="13" style="58" customWidth="1"/>
    <col min="12" max="12" width="11.140625" style="49" bestFit="1" customWidth="1"/>
    <col min="13" max="14" width="12.42578125" style="49" bestFit="1" customWidth="1"/>
    <col min="15" max="16384" width="9.140625" style="49"/>
  </cols>
  <sheetData>
    <row r="1" spans="2:13" x14ac:dyDescent="0.2">
      <c r="B1" s="144" t="s">
        <v>154</v>
      </c>
      <c r="C1" s="144"/>
      <c r="D1" s="14"/>
      <c r="E1" s="147" t="s">
        <v>154</v>
      </c>
      <c r="F1" s="147"/>
      <c r="G1" s="147"/>
      <c r="H1" s="147"/>
      <c r="I1" s="147"/>
    </row>
    <row r="2" spans="2:13" ht="45.75" customHeight="1" x14ac:dyDescent="0.2">
      <c r="B2" s="148" t="s">
        <v>303</v>
      </c>
      <c r="C2" s="148"/>
      <c r="D2" s="111"/>
      <c r="E2" s="149" t="s">
        <v>296</v>
      </c>
      <c r="F2" s="149"/>
      <c r="G2" s="149"/>
      <c r="H2" s="149"/>
      <c r="I2" s="149"/>
    </row>
    <row r="3" spans="2:13" ht="103.5" customHeight="1" x14ac:dyDescent="0.2">
      <c r="B3" s="10" t="s">
        <v>155</v>
      </c>
      <c r="C3" s="11" t="s">
        <v>156</v>
      </c>
      <c r="D3" s="111"/>
      <c r="E3" s="63" t="s">
        <v>297</v>
      </c>
      <c r="F3" s="63" t="s">
        <v>298</v>
      </c>
      <c r="G3" s="63" t="s">
        <v>299</v>
      </c>
      <c r="H3" s="131" t="s">
        <v>300</v>
      </c>
      <c r="I3" s="126" t="s">
        <v>301</v>
      </c>
      <c r="K3" s="141" t="s">
        <v>319</v>
      </c>
      <c r="L3" s="141" t="s">
        <v>320</v>
      </c>
      <c r="M3" s="141" t="s">
        <v>321</v>
      </c>
    </row>
    <row r="4" spans="2:13" x14ac:dyDescent="0.2">
      <c r="B4" s="115" t="s">
        <v>37</v>
      </c>
      <c r="C4" s="116"/>
      <c r="E4" s="65"/>
      <c r="F4" s="65"/>
      <c r="G4" s="65"/>
      <c r="H4" s="65"/>
      <c r="I4" s="65"/>
    </row>
    <row r="5" spans="2:13" x14ac:dyDescent="0.2">
      <c r="B5" s="127" t="s">
        <v>38</v>
      </c>
      <c r="C5" s="128">
        <v>8614425.5500000007</v>
      </c>
      <c r="E5" s="139"/>
      <c r="F5" s="139"/>
      <c r="G5" s="139">
        <f>+C5</f>
        <v>8614425.5500000007</v>
      </c>
      <c r="H5" s="139"/>
      <c r="I5" s="139">
        <f>+C5</f>
        <v>8614425.5500000007</v>
      </c>
    </row>
    <row r="6" spans="2:13" x14ac:dyDescent="0.2">
      <c r="B6" s="127" t="s">
        <v>39</v>
      </c>
      <c r="C6" s="128">
        <v>12848</v>
      </c>
      <c r="E6" s="139"/>
      <c r="F6" s="139"/>
      <c r="G6" s="139">
        <f t="shared" ref="G6:G36" si="0">+C6</f>
        <v>12848</v>
      </c>
      <c r="H6" s="139"/>
      <c r="I6" s="139">
        <f t="shared" ref="I6:I7" si="1">+C6</f>
        <v>12848</v>
      </c>
    </row>
    <row r="7" spans="2:13" x14ac:dyDescent="0.2">
      <c r="B7" s="127" t="s">
        <v>40</v>
      </c>
      <c r="C7" s="128">
        <v>12000</v>
      </c>
      <c r="E7" s="139"/>
      <c r="F7" s="139"/>
      <c r="G7" s="139">
        <f t="shared" si="0"/>
        <v>12000</v>
      </c>
      <c r="H7" s="139"/>
      <c r="I7" s="139">
        <f t="shared" si="1"/>
        <v>12000</v>
      </c>
    </row>
    <row r="8" spans="2:13" x14ac:dyDescent="0.2">
      <c r="B8" s="112" t="s">
        <v>41</v>
      </c>
      <c r="C8" s="116">
        <v>10000</v>
      </c>
      <c r="E8" s="65"/>
      <c r="F8" s="65"/>
      <c r="G8" s="65">
        <f t="shared" si="0"/>
        <v>10000</v>
      </c>
      <c r="H8" s="65"/>
      <c r="I8" s="65"/>
    </row>
    <row r="9" spans="2:13" x14ac:dyDescent="0.2">
      <c r="B9" s="127" t="s">
        <v>42</v>
      </c>
      <c r="C9" s="128">
        <v>3237612.56</v>
      </c>
      <c r="E9" s="139"/>
      <c r="F9" s="139"/>
      <c r="G9" s="139">
        <f t="shared" si="0"/>
        <v>3237612.56</v>
      </c>
      <c r="H9" s="139"/>
      <c r="I9" s="139">
        <f t="shared" ref="I9:I11" si="2">+C9</f>
        <v>3237612.56</v>
      </c>
    </row>
    <row r="10" spans="2:13" x14ac:dyDescent="0.2">
      <c r="B10" s="127" t="s">
        <v>43</v>
      </c>
      <c r="C10" s="128">
        <v>381505.17</v>
      </c>
      <c r="E10" s="139"/>
      <c r="F10" s="139"/>
      <c r="G10" s="139">
        <f t="shared" si="0"/>
        <v>381505.17</v>
      </c>
      <c r="H10" s="139"/>
      <c r="I10" s="139">
        <f t="shared" si="2"/>
        <v>381505.17</v>
      </c>
    </row>
    <row r="11" spans="2:13" x14ac:dyDescent="0.2">
      <c r="B11" s="127" t="s">
        <v>44</v>
      </c>
      <c r="C11" s="128">
        <v>166005</v>
      </c>
      <c r="E11" s="139"/>
      <c r="F11" s="139"/>
      <c r="G11" s="139">
        <f t="shared" si="0"/>
        <v>166005</v>
      </c>
      <c r="H11" s="139"/>
      <c r="I11" s="139">
        <f t="shared" si="2"/>
        <v>166005</v>
      </c>
    </row>
    <row r="12" spans="2:13" x14ac:dyDescent="0.2">
      <c r="B12" s="112" t="s">
        <v>45</v>
      </c>
      <c r="C12" s="116">
        <v>6000</v>
      </c>
      <c r="E12" s="65"/>
      <c r="F12" s="65"/>
      <c r="G12" s="65">
        <f t="shared" si="0"/>
        <v>6000</v>
      </c>
      <c r="H12" s="65"/>
      <c r="I12" s="65"/>
    </row>
    <row r="13" spans="2:13" x14ac:dyDescent="0.2">
      <c r="B13" s="112" t="s">
        <v>46</v>
      </c>
      <c r="C13" s="116">
        <v>10200</v>
      </c>
      <c r="E13" s="65"/>
      <c r="F13" s="65"/>
      <c r="G13" s="65">
        <f t="shared" si="0"/>
        <v>10200</v>
      </c>
      <c r="H13" s="65"/>
      <c r="I13" s="65"/>
    </row>
    <row r="14" spans="2:13" x14ac:dyDescent="0.2">
      <c r="B14" s="127" t="s">
        <v>47</v>
      </c>
      <c r="C14" s="128">
        <v>358962</v>
      </c>
      <c r="E14" s="139"/>
      <c r="F14" s="139"/>
      <c r="G14" s="139">
        <f t="shared" si="0"/>
        <v>358962</v>
      </c>
      <c r="H14" s="139"/>
      <c r="I14" s="139">
        <f>+C14</f>
        <v>358962</v>
      </c>
    </row>
    <row r="15" spans="2:13" x14ac:dyDescent="0.2">
      <c r="B15" s="112" t="s">
        <v>48</v>
      </c>
      <c r="C15" s="116">
        <v>16655</v>
      </c>
      <c r="E15" s="65"/>
      <c r="F15" s="65"/>
      <c r="G15" s="65">
        <f t="shared" si="0"/>
        <v>16655</v>
      </c>
      <c r="H15" s="65"/>
      <c r="I15" s="65"/>
    </row>
    <row r="16" spans="2:13" x14ac:dyDescent="0.2">
      <c r="B16" s="127" t="s">
        <v>49</v>
      </c>
      <c r="C16" s="128">
        <v>195000</v>
      </c>
      <c r="E16" s="139"/>
      <c r="F16" s="139"/>
      <c r="G16" s="139">
        <f t="shared" si="0"/>
        <v>195000</v>
      </c>
      <c r="H16" s="139"/>
      <c r="I16" s="139">
        <f>+C16</f>
        <v>195000</v>
      </c>
    </row>
    <row r="17" spans="2:9" x14ac:dyDescent="0.2">
      <c r="B17" s="112" t="s">
        <v>50</v>
      </c>
      <c r="C17" s="116">
        <v>31600</v>
      </c>
      <c r="E17" s="65"/>
      <c r="F17" s="65"/>
      <c r="G17" s="65">
        <f t="shared" si="0"/>
        <v>31600</v>
      </c>
      <c r="H17" s="65"/>
      <c r="I17" s="65"/>
    </row>
    <row r="18" spans="2:9" x14ac:dyDescent="0.2">
      <c r="B18" s="127" t="s">
        <v>51</v>
      </c>
      <c r="C18" s="130">
        <v>68190</v>
      </c>
      <c r="E18" s="139"/>
      <c r="F18" s="139"/>
      <c r="G18" s="139">
        <f t="shared" si="0"/>
        <v>68190</v>
      </c>
      <c r="H18" s="139"/>
      <c r="I18" s="139">
        <f t="shared" ref="I18:I20" si="3">+C18</f>
        <v>68190</v>
      </c>
    </row>
    <row r="19" spans="2:9" x14ac:dyDescent="0.2">
      <c r="B19" s="127" t="s">
        <v>52</v>
      </c>
      <c r="C19" s="128">
        <v>645550.74</v>
      </c>
      <c r="E19" s="139"/>
      <c r="F19" s="139"/>
      <c r="G19" s="139">
        <f t="shared" si="0"/>
        <v>645550.74</v>
      </c>
      <c r="H19" s="139"/>
      <c r="I19" s="139">
        <f t="shared" si="3"/>
        <v>645550.74</v>
      </c>
    </row>
    <row r="20" spans="2:9" x14ac:dyDescent="0.2">
      <c r="B20" s="127" t="s">
        <v>53</v>
      </c>
      <c r="C20" s="128">
        <v>405101.6</v>
      </c>
      <c r="E20" s="139"/>
      <c r="F20" s="139"/>
      <c r="G20" s="139">
        <f t="shared" si="0"/>
        <v>405101.6</v>
      </c>
      <c r="H20" s="139"/>
      <c r="I20" s="139">
        <f t="shared" si="3"/>
        <v>405101.6</v>
      </c>
    </row>
    <row r="21" spans="2:9" x14ac:dyDescent="0.2">
      <c r="B21" s="112" t="s">
        <v>54</v>
      </c>
      <c r="C21" s="116"/>
      <c r="E21" s="65"/>
      <c r="F21" s="65"/>
      <c r="G21" s="65">
        <f t="shared" si="0"/>
        <v>0</v>
      </c>
      <c r="H21" s="65"/>
      <c r="I21" s="65"/>
    </row>
    <row r="22" spans="2:9" x14ac:dyDescent="0.2">
      <c r="B22" s="127" t="s">
        <v>55</v>
      </c>
      <c r="C22" s="128">
        <v>12000</v>
      </c>
      <c r="E22" s="139"/>
      <c r="F22" s="139"/>
      <c r="G22" s="139">
        <f t="shared" si="0"/>
        <v>12000</v>
      </c>
      <c r="H22" s="139"/>
      <c r="I22" s="139">
        <f t="shared" ref="I22:I24" si="4">+C22</f>
        <v>12000</v>
      </c>
    </row>
    <row r="23" spans="2:9" x14ac:dyDescent="0.2">
      <c r="B23" s="127" t="s">
        <v>56</v>
      </c>
      <c r="C23" s="128">
        <v>96300</v>
      </c>
      <c r="E23" s="139"/>
      <c r="F23" s="139"/>
      <c r="G23" s="139">
        <f t="shared" si="0"/>
        <v>96300</v>
      </c>
      <c r="H23" s="139"/>
      <c r="I23" s="139">
        <f t="shared" si="4"/>
        <v>96300</v>
      </c>
    </row>
    <row r="24" spans="2:9" x14ac:dyDescent="0.2">
      <c r="B24" s="127" t="s">
        <v>57</v>
      </c>
      <c r="C24" s="128">
        <v>4572859.3999999994</v>
      </c>
      <c r="E24" s="139"/>
      <c r="F24" s="139"/>
      <c r="G24" s="139">
        <f t="shared" si="0"/>
        <v>4572859.3999999994</v>
      </c>
      <c r="H24" s="139"/>
      <c r="I24" s="139">
        <f t="shared" si="4"/>
        <v>4572859.3999999994</v>
      </c>
    </row>
    <row r="25" spans="2:9" x14ac:dyDescent="0.2">
      <c r="B25" s="112" t="s">
        <v>58</v>
      </c>
      <c r="C25" s="116"/>
      <c r="E25" s="65"/>
      <c r="F25" s="65"/>
      <c r="G25" s="65">
        <f t="shared" si="0"/>
        <v>0</v>
      </c>
      <c r="H25" s="65"/>
      <c r="I25" s="65"/>
    </row>
    <row r="26" spans="2:9" x14ac:dyDescent="0.2">
      <c r="B26" s="112" t="s">
        <v>59</v>
      </c>
      <c r="C26" s="116">
        <v>393993</v>
      </c>
      <c r="E26" s="65"/>
      <c r="F26" s="65"/>
      <c r="G26" s="65">
        <f t="shared" si="0"/>
        <v>393993</v>
      </c>
      <c r="H26" s="65"/>
      <c r="I26" s="65"/>
    </row>
    <row r="27" spans="2:9" x14ac:dyDescent="0.2">
      <c r="B27" s="127" t="s">
        <v>60</v>
      </c>
      <c r="C27" s="128">
        <v>9990</v>
      </c>
      <c r="E27" s="139"/>
      <c r="F27" s="139"/>
      <c r="G27" s="139">
        <f t="shared" si="0"/>
        <v>9990</v>
      </c>
      <c r="H27" s="139"/>
      <c r="I27" s="139">
        <f t="shared" ref="I27:I32" si="5">+C27</f>
        <v>9990</v>
      </c>
    </row>
    <row r="28" spans="2:9" x14ac:dyDescent="0.2">
      <c r="B28" s="127" t="s">
        <v>61</v>
      </c>
      <c r="C28" s="128">
        <v>247037.84</v>
      </c>
      <c r="E28" s="139"/>
      <c r="F28" s="139"/>
      <c r="G28" s="139">
        <f t="shared" si="0"/>
        <v>247037.84</v>
      </c>
      <c r="H28" s="139"/>
      <c r="I28" s="139">
        <f t="shared" si="5"/>
        <v>247037.84</v>
      </c>
    </row>
    <row r="29" spans="2:9" x14ac:dyDescent="0.2">
      <c r="B29" s="127" t="s">
        <v>62</v>
      </c>
      <c r="C29" s="128">
        <v>6840</v>
      </c>
      <c r="E29" s="139"/>
      <c r="F29" s="139"/>
      <c r="G29" s="139">
        <f t="shared" si="0"/>
        <v>6840</v>
      </c>
      <c r="H29" s="139"/>
      <c r="I29" s="139">
        <f t="shared" si="5"/>
        <v>6840</v>
      </c>
    </row>
    <row r="30" spans="2:9" x14ac:dyDescent="0.2">
      <c r="B30" s="127" t="s">
        <v>63</v>
      </c>
      <c r="C30" s="128">
        <v>543970</v>
      </c>
      <c r="E30" s="139"/>
      <c r="F30" s="139"/>
      <c r="G30" s="139">
        <f t="shared" si="0"/>
        <v>543970</v>
      </c>
      <c r="H30" s="139"/>
      <c r="I30" s="139">
        <f t="shared" si="5"/>
        <v>543970</v>
      </c>
    </row>
    <row r="31" spans="2:9" x14ac:dyDescent="0.2">
      <c r="B31" s="127" t="s">
        <v>64</v>
      </c>
      <c r="C31" s="128">
        <v>135212</v>
      </c>
      <c r="E31" s="139"/>
      <c r="F31" s="139"/>
      <c r="G31" s="139">
        <f t="shared" si="0"/>
        <v>135212</v>
      </c>
      <c r="H31" s="139"/>
      <c r="I31" s="139">
        <f t="shared" si="5"/>
        <v>135212</v>
      </c>
    </row>
    <row r="32" spans="2:9" x14ac:dyDescent="0.2">
      <c r="B32" s="127" t="s">
        <v>65</v>
      </c>
      <c r="C32" s="128"/>
      <c r="E32" s="139"/>
      <c r="F32" s="139"/>
      <c r="G32" s="139">
        <f t="shared" si="0"/>
        <v>0</v>
      </c>
      <c r="H32" s="139"/>
      <c r="I32" s="139">
        <f t="shared" si="5"/>
        <v>0</v>
      </c>
    </row>
    <row r="33" spans="2:9" x14ac:dyDescent="0.2">
      <c r="B33" s="46" t="s">
        <v>66</v>
      </c>
      <c r="C33" s="116">
        <v>12100</v>
      </c>
      <c r="E33" s="65"/>
      <c r="F33" s="65"/>
      <c r="G33" s="65">
        <f t="shared" si="0"/>
        <v>12100</v>
      </c>
      <c r="H33" s="65"/>
      <c r="I33" s="65"/>
    </row>
    <row r="34" spans="2:9" x14ac:dyDescent="0.2">
      <c r="B34" s="129" t="s">
        <v>67</v>
      </c>
      <c r="C34" s="128">
        <v>729511.8</v>
      </c>
      <c r="E34" s="139"/>
      <c r="F34" s="139"/>
      <c r="G34" s="139">
        <f t="shared" si="0"/>
        <v>729511.8</v>
      </c>
      <c r="H34" s="139"/>
      <c r="I34" s="139">
        <f>+C34</f>
        <v>729511.8</v>
      </c>
    </row>
    <row r="35" spans="2:9" x14ac:dyDescent="0.2">
      <c r="B35" s="46" t="s">
        <v>68</v>
      </c>
      <c r="C35" s="116">
        <v>5000</v>
      </c>
      <c r="E35" s="65"/>
      <c r="F35" s="65"/>
      <c r="G35" s="65">
        <f t="shared" si="0"/>
        <v>5000</v>
      </c>
      <c r="H35" s="65"/>
      <c r="I35" s="65"/>
    </row>
    <row r="36" spans="2:9" x14ac:dyDescent="0.2">
      <c r="B36" s="46" t="s">
        <v>69</v>
      </c>
      <c r="C36" s="116">
        <v>-173180</v>
      </c>
      <c r="E36" s="65"/>
      <c r="F36" s="65"/>
      <c r="G36" s="65">
        <f t="shared" si="0"/>
        <v>-173180</v>
      </c>
      <c r="H36" s="65"/>
      <c r="I36" s="65"/>
    </row>
    <row r="37" spans="2:9" x14ac:dyDescent="0.2">
      <c r="B37" s="135" t="s">
        <v>4</v>
      </c>
      <c r="C37" s="136">
        <v>20763289.66</v>
      </c>
      <c r="D37" s="137"/>
      <c r="E37" s="138"/>
      <c r="F37" s="138"/>
      <c r="G37" s="138"/>
      <c r="H37" s="138"/>
      <c r="I37" s="138"/>
    </row>
    <row r="38" spans="2:9" x14ac:dyDescent="0.2">
      <c r="B38" s="115"/>
      <c r="C38" s="115"/>
      <c r="E38" s="65"/>
      <c r="F38" s="65"/>
      <c r="G38" s="65"/>
      <c r="H38" s="65"/>
      <c r="I38" s="65"/>
    </row>
    <row r="39" spans="2:9" x14ac:dyDescent="0.2">
      <c r="B39" s="115" t="s">
        <v>70</v>
      </c>
      <c r="C39" s="116"/>
      <c r="E39" s="65"/>
      <c r="F39" s="65"/>
      <c r="G39" s="65"/>
      <c r="H39" s="65"/>
      <c r="I39" s="65"/>
    </row>
    <row r="40" spans="2:9" x14ac:dyDescent="0.2">
      <c r="B40" s="132" t="s">
        <v>71</v>
      </c>
      <c r="C40" s="133">
        <v>979020</v>
      </c>
      <c r="E40" s="140"/>
      <c r="F40" s="140"/>
      <c r="G40" s="140">
        <f>+C40</f>
        <v>979020</v>
      </c>
      <c r="H40" s="140">
        <f>+C40</f>
        <v>979020</v>
      </c>
      <c r="I40" s="140"/>
    </row>
    <row r="41" spans="2:9" x14ac:dyDescent="0.2">
      <c r="B41" s="132" t="s">
        <v>72</v>
      </c>
      <c r="C41" s="133">
        <v>543849</v>
      </c>
      <c r="E41" s="140"/>
      <c r="F41" s="140"/>
      <c r="G41" s="140">
        <f t="shared" ref="G41:G67" si="6">+C41</f>
        <v>543849</v>
      </c>
      <c r="H41" s="140">
        <f t="shared" ref="H41:H66" si="7">+C41</f>
        <v>543849</v>
      </c>
      <c r="I41" s="140"/>
    </row>
    <row r="42" spans="2:9" x14ac:dyDescent="0.2">
      <c r="B42" s="132" t="s">
        <v>73</v>
      </c>
      <c r="C42" s="133">
        <v>76000</v>
      </c>
      <c r="E42" s="140"/>
      <c r="F42" s="140"/>
      <c r="G42" s="140">
        <f t="shared" si="6"/>
        <v>76000</v>
      </c>
      <c r="H42" s="140">
        <f t="shared" si="7"/>
        <v>76000</v>
      </c>
      <c r="I42" s="140"/>
    </row>
    <row r="43" spans="2:9" x14ac:dyDescent="0.2">
      <c r="B43" s="46" t="s">
        <v>74</v>
      </c>
      <c r="C43" s="116"/>
      <c r="E43" s="65"/>
      <c r="F43" s="65"/>
      <c r="G43" s="65">
        <f t="shared" si="6"/>
        <v>0</v>
      </c>
      <c r="H43" s="65">
        <f t="shared" si="7"/>
        <v>0</v>
      </c>
      <c r="I43" s="65"/>
    </row>
    <row r="44" spans="2:9" x14ac:dyDescent="0.2">
      <c r="B44" s="132" t="s">
        <v>75</v>
      </c>
      <c r="C44" s="133">
        <v>288139.22000000003</v>
      </c>
      <c r="E44" s="140"/>
      <c r="F44" s="140"/>
      <c r="G44" s="140">
        <f t="shared" si="6"/>
        <v>288139.22000000003</v>
      </c>
      <c r="H44" s="140">
        <f t="shared" si="7"/>
        <v>288139.22000000003</v>
      </c>
      <c r="I44" s="140"/>
    </row>
    <row r="45" spans="2:9" x14ac:dyDescent="0.2">
      <c r="B45" s="132" t="s">
        <v>76</v>
      </c>
      <c r="C45" s="133">
        <v>60500</v>
      </c>
      <c r="E45" s="140"/>
      <c r="F45" s="140"/>
      <c r="G45" s="140">
        <f t="shared" si="6"/>
        <v>60500</v>
      </c>
      <c r="H45" s="140">
        <f t="shared" si="7"/>
        <v>60500</v>
      </c>
      <c r="I45" s="140"/>
    </row>
    <row r="46" spans="2:9" x14ac:dyDescent="0.2">
      <c r="B46" s="132" t="s">
        <v>77</v>
      </c>
      <c r="C46" s="133">
        <v>74409</v>
      </c>
      <c r="E46" s="140"/>
      <c r="F46" s="140"/>
      <c r="G46" s="140">
        <f t="shared" si="6"/>
        <v>74409</v>
      </c>
      <c r="H46" s="140">
        <f t="shared" si="7"/>
        <v>74409</v>
      </c>
      <c r="I46" s="140"/>
    </row>
    <row r="47" spans="2:9" x14ac:dyDescent="0.2">
      <c r="B47" s="132" t="s">
        <v>78</v>
      </c>
      <c r="C47" s="133">
        <v>404450</v>
      </c>
      <c r="E47" s="140"/>
      <c r="F47" s="140"/>
      <c r="G47" s="140">
        <f t="shared" si="6"/>
        <v>404450</v>
      </c>
      <c r="H47" s="140">
        <f t="shared" si="7"/>
        <v>404450</v>
      </c>
      <c r="I47" s="140"/>
    </row>
    <row r="48" spans="2:9" x14ac:dyDescent="0.2">
      <c r="B48" s="132" t="s">
        <v>79</v>
      </c>
      <c r="C48" s="133">
        <v>56395</v>
      </c>
      <c r="E48" s="140"/>
      <c r="F48" s="140"/>
      <c r="G48" s="140">
        <f t="shared" si="6"/>
        <v>56395</v>
      </c>
      <c r="H48" s="140">
        <f t="shared" si="7"/>
        <v>56395</v>
      </c>
      <c r="I48" s="140"/>
    </row>
    <row r="49" spans="2:11" s="76" customFormat="1" x14ac:dyDescent="0.2">
      <c r="B49" s="46" t="s">
        <v>80</v>
      </c>
      <c r="C49" s="116">
        <v>6400</v>
      </c>
      <c r="E49" s="89"/>
      <c r="F49" s="89"/>
      <c r="G49" s="89">
        <f t="shared" si="6"/>
        <v>6400</v>
      </c>
      <c r="H49" s="89"/>
      <c r="I49" s="89"/>
      <c r="K49" s="78"/>
    </row>
    <row r="50" spans="2:11" x14ac:dyDescent="0.2">
      <c r="B50" s="46" t="s">
        <v>81</v>
      </c>
      <c r="C50" s="116"/>
      <c r="E50" s="65"/>
      <c r="F50" s="65"/>
      <c r="G50" s="65">
        <f t="shared" si="6"/>
        <v>0</v>
      </c>
      <c r="H50" s="65">
        <f t="shared" si="7"/>
        <v>0</v>
      </c>
      <c r="I50" s="65"/>
    </row>
    <row r="51" spans="2:11" x14ac:dyDescent="0.2">
      <c r="B51" s="132" t="s">
        <v>82</v>
      </c>
      <c r="C51" s="133">
        <v>28775</v>
      </c>
      <c r="E51" s="140"/>
      <c r="F51" s="140"/>
      <c r="G51" s="140">
        <f t="shared" si="6"/>
        <v>28775</v>
      </c>
      <c r="H51" s="140">
        <f t="shared" si="7"/>
        <v>28775</v>
      </c>
      <c r="I51" s="140"/>
    </row>
    <row r="52" spans="2:11" x14ac:dyDescent="0.2">
      <c r="B52" s="132" t="s">
        <v>83</v>
      </c>
      <c r="C52" s="133">
        <v>423755</v>
      </c>
      <c r="E52" s="140"/>
      <c r="F52" s="140"/>
      <c r="G52" s="140">
        <f t="shared" si="6"/>
        <v>423755</v>
      </c>
      <c r="H52" s="140">
        <f t="shared" si="7"/>
        <v>423755</v>
      </c>
      <c r="I52" s="140"/>
    </row>
    <row r="53" spans="2:11" x14ac:dyDescent="0.2">
      <c r="B53" s="46" t="s">
        <v>84</v>
      </c>
      <c r="C53" s="116"/>
      <c r="E53" s="65"/>
      <c r="F53" s="65"/>
      <c r="G53" s="65">
        <f t="shared" si="6"/>
        <v>0</v>
      </c>
      <c r="H53" s="65">
        <f t="shared" si="7"/>
        <v>0</v>
      </c>
      <c r="I53" s="65"/>
    </row>
    <row r="54" spans="2:11" x14ac:dyDescent="0.2">
      <c r="B54" s="46" t="s">
        <v>85</v>
      </c>
      <c r="C54" s="116">
        <v>21516</v>
      </c>
      <c r="D54" s="76"/>
      <c r="E54" s="89"/>
      <c r="F54" s="89"/>
      <c r="G54" s="89">
        <f t="shared" si="6"/>
        <v>21516</v>
      </c>
      <c r="H54" s="89"/>
      <c r="I54" s="89"/>
    </row>
    <row r="55" spans="2:11" x14ac:dyDescent="0.2">
      <c r="B55" s="132" t="s">
        <v>86</v>
      </c>
      <c r="C55" s="133">
        <v>239149</v>
      </c>
      <c r="E55" s="140"/>
      <c r="F55" s="140"/>
      <c r="G55" s="140">
        <f t="shared" si="6"/>
        <v>239149</v>
      </c>
      <c r="H55" s="140">
        <f t="shared" si="7"/>
        <v>239149</v>
      </c>
      <c r="I55" s="140"/>
    </row>
    <row r="56" spans="2:11" x14ac:dyDescent="0.2">
      <c r="B56" s="132" t="s">
        <v>87</v>
      </c>
      <c r="C56" s="133">
        <v>1683773.6</v>
      </c>
      <c r="E56" s="140"/>
      <c r="F56" s="140"/>
      <c r="G56" s="140">
        <f t="shared" si="6"/>
        <v>1683773.6</v>
      </c>
      <c r="H56" s="140">
        <f t="shared" si="7"/>
        <v>1683773.6</v>
      </c>
      <c r="I56" s="140"/>
    </row>
    <row r="57" spans="2:11" x14ac:dyDescent="0.2">
      <c r="B57" s="46" t="s">
        <v>88</v>
      </c>
      <c r="C57" s="116"/>
      <c r="E57" s="65"/>
      <c r="F57" s="65"/>
      <c r="G57" s="65">
        <f t="shared" si="6"/>
        <v>0</v>
      </c>
      <c r="H57" s="65">
        <f t="shared" si="7"/>
        <v>0</v>
      </c>
      <c r="I57" s="65"/>
    </row>
    <row r="58" spans="2:11" x14ac:dyDescent="0.2">
      <c r="B58" s="46" t="s">
        <v>89</v>
      </c>
      <c r="C58" s="116"/>
      <c r="E58" s="65"/>
      <c r="F58" s="65"/>
      <c r="G58" s="65">
        <f t="shared" si="6"/>
        <v>0</v>
      </c>
      <c r="H58" s="65">
        <f t="shared" si="7"/>
        <v>0</v>
      </c>
      <c r="I58" s="65"/>
    </row>
    <row r="59" spans="2:11" x14ac:dyDescent="0.2">
      <c r="B59" s="132" t="s">
        <v>90</v>
      </c>
      <c r="C59" s="133">
        <v>495577</v>
      </c>
      <c r="E59" s="140"/>
      <c r="F59" s="140"/>
      <c r="G59" s="140">
        <f t="shared" si="6"/>
        <v>495577</v>
      </c>
      <c r="H59" s="140">
        <f t="shared" si="7"/>
        <v>495577</v>
      </c>
      <c r="I59" s="140"/>
    </row>
    <row r="60" spans="2:11" x14ac:dyDescent="0.2">
      <c r="B60" s="132" t="s">
        <v>91</v>
      </c>
      <c r="C60" s="133">
        <v>21060</v>
      </c>
      <c r="E60" s="140"/>
      <c r="F60" s="140"/>
      <c r="G60" s="140">
        <f t="shared" si="6"/>
        <v>21060</v>
      </c>
      <c r="H60" s="140">
        <f t="shared" si="7"/>
        <v>21060</v>
      </c>
      <c r="I60" s="140"/>
    </row>
    <row r="61" spans="2:11" x14ac:dyDescent="0.2">
      <c r="B61" s="134" t="s">
        <v>92</v>
      </c>
      <c r="C61" s="133">
        <v>2299</v>
      </c>
      <c r="E61" s="140"/>
      <c r="F61" s="140"/>
      <c r="G61" s="140">
        <f t="shared" si="6"/>
        <v>2299</v>
      </c>
      <c r="H61" s="140">
        <f t="shared" si="7"/>
        <v>2299</v>
      </c>
      <c r="I61" s="140"/>
    </row>
    <row r="62" spans="2:11" x14ac:dyDescent="0.2">
      <c r="B62" s="46" t="s">
        <v>93</v>
      </c>
      <c r="C62" s="116">
        <v>2386600</v>
      </c>
      <c r="D62" s="76"/>
      <c r="E62" s="89"/>
      <c r="F62" s="89"/>
      <c r="G62" s="89">
        <f t="shared" si="6"/>
        <v>2386600</v>
      </c>
      <c r="H62" s="89"/>
      <c r="I62" s="89"/>
    </row>
    <row r="63" spans="2:11" x14ac:dyDescent="0.2">
      <c r="B63" s="46" t="s">
        <v>94</v>
      </c>
      <c r="C63" s="116">
        <v>1273177.52</v>
      </c>
      <c r="D63" s="76"/>
      <c r="E63" s="89"/>
      <c r="F63" s="89"/>
      <c r="G63" s="89">
        <f t="shared" si="6"/>
        <v>1273177.52</v>
      </c>
      <c r="H63" s="89"/>
      <c r="I63" s="89"/>
    </row>
    <row r="64" spans="2:11" x14ac:dyDescent="0.2">
      <c r="B64" s="132" t="s">
        <v>95</v>
      </c>
      <c r="C64" s="133">
        <v>308839</v>
      </c>
      <c r="E64" s="140"/>
      <c r="F64" s="140"/>
      <c r="G64" s="140">
        <f t="shared" si="6"/>
        <v>308839</v>
      </c>
      <c r="H64" s="140">
        <f t="shared" si="7"/>
        <v>308839</v>
      </c>
      <c r="I64" s="140"/>
    </row>
    <row r="65" spans="2:9" x14ac:dyDescent="0.2">
      <c r="B65" s="46" t="s">
        <v>96</v>
      </c>
      <c r="C65" s="116">
        <v>23937600</v>
      </c>
      <c r="E65" s="65"/>
      <c r="F65" s="65"/>
      <c r="G65" s="65">
        <f t="shared" si="6"/>
        <v>23937600</v>
      </c>
      <c r="H65" s="65"/>
      <c r="I65" s="65"/>
    </row>
    <row r="66" spans="2:9" x14ac:dyDescent="0.2">
      <c r="B66" s="46" t="s">
        <v>97</v>
      </c>
      <c r="C66" s="116"/>
      <c r="E66" s="65"/>
      <c r="F66" s="65"/>
      <c r="G66" s="65">
        <f t="shared" si="6"/>
        <v>0</v>
      </c>
      <c r="H66" s="65">
        <f t="shared" si="7"/>
        <v>0</v>
      </c>
      <c r="I66" s="65"/>
    </row>
    <row r="67" spans="2:9" x14ac:dyDescent="0.2">
      <c r="B67" s="46" t="s">
        <v>98</v>
      </c>
      <c r="C67" s="116">
        <v>705500</v>
      </c>
      <c r="D67" s="76"/>
      <c r="E67" s="89"/>
      <c r="F67" s="89"/>
      <c r="G67" s="89">
        <f t="shared" si="6"/>
        <v>705500</v>
      </c>
      <c r="H67" s="89"/>
      <c r="I67" s="89"/>
    </row>
    <row r="68" spans="2:9" x14ac:dyDescent="0.2">
      <c r="B68" s="135" t="s">
        <v>4</v>
      </c>
      <c r="C68" s="136">
        <f t="shared" ref="C68" si="8">SUM(C40:C67)</f>
        <v>34016783.340000004</v>
      </c>
      <c r="D68" s="137"/>
      <c r="E68" s="138"/>
      <c r="F68" s="138"/>
      <c r="G68" s="138"/>
      <c r="H68" s="138"/>
      <c r="I68" s="138"/>
    </row>
    <row r="69" spans="2:9" x14ac:dyDescent="0.2">
      <c r="B69" s="112"/>
      <c r="C69" s="116"/>
      <c r="E69" s="65"/>
      <c r="F69" s="65"/>
      <c r="G69" s="65"/>
      <c r="H69" s="65"/>
      <c r="I69" s="65"/>
    </row>
    <row r="70" spans="2:9" x14ac:dyDescent="0.2">
      <c r="B70" s="115" t="s">
        <v>99</v>
      </c>
      <c r="C70" s="116"/>
      <c r="E70" s="65"/>
      <c r="F70" s="65"/>
      <c r="G70" s="65"/>
      <c r="H70" s="65"/>
      <c r="I70" s="65"/>
    </row>
    <row r="71" spans="2:9" x14ac:dyDescent="0.2">
      <c r="B71" s="46" t="s">
        <v>100</v>
      </c>
      <c r="C71" s="116">
        <v>106768</v>
      </c>
      <c r="E71" s="65"/>
      <c r="F71" s="65"/>
      <c r="G71" s="65">
        <f>+C71</f>
        <v>106768</v>
      </c>
      <c r="H71" s="65"/>
      <c r="I71" s="65"/>
    </row>
    <row r="72" spans="2:9" x14ac:dyDescent="0.2">
      <c r="B72" s="46" t="s">
        <v>101</v>
      </c>
      <c r="C72" s="116">
        <v>13000</v>
      </c>
      <c r="E72" s="65"/>
      <c r="F72" s="65"/>
      <c r="G72" s="65">
        <f t="shared" ref="G72:G75" si="9">+C72</f>
        <v>13000</v>
      </c>
      <c r="H72" s="65"/>
      <c r="I72" s="65"/>
    </row>
    <row r="73" spans="2:9" x14ac:dyDescent="0.2">
      <c r="B73" s="46" t="s">
        <v>102</v>
      </c>
      <c r="C73" s="116">
        <v>40000</v>
      </c>
      <c r="E73" s="65"/>
      <c r="F73" s="65"/>
      <c r="G73" s="65">
        <f t="shared" si="9"/>
        <v>40000</v>
      </c>
      <c r="H73" s="65"/>
      <c r="I73" s="65"/>
    </row>
    <row r="74" spans="2:9" x14ac:dyDescent="0.2">
      <c r="B74" s="46" t="s">
        <v>103</v>
      </c>
      <c r="C74" s="116"/>
      <c r="E74" s="65"/>
      <c r="F74" s="65"/>
      <c r="G74" s="65">
        <f t="shared" si="9"/>
        <v>0</v>
      </c>
      <c r="H74" s="65"/>
      <c r="I74" s="65"/>
    </row>
    <row r="75" spans="2:9" x14ac:dyDescent="0.2">
      <c r="B75" s="46" t="s">
        <v>104</v>
      </c>
      <c r="C75" s="116">
        <v>232414</v>
      </c>
      <c r="E75" s="65"/>
      <c r="F75" s="65"/>
      <c r="G75" s="65">
        <f t="shared" si="9"/>
        <v>232414</v>
      </c>
      <c r="H75" s="65"/>
      <c r="I75" s="65"/>
    </row>
    <row r="76" spans="2:9" x14ac:dyDescent="0.2">
      <c r="B76" s="46" t="s">
        <v>105</v>
      </c>
      <c r="C76" s="116">
        <v>68918466</v>
      </c>
      <c r="E76" s="65"/>
      <c r="F76" s="65"/>
      <c r="G76" s="65"/>
      <c r="H76" s="65"/>
      <c r="I76" s="65"/>
    </row>
    <row r="77" spans="2:9" x14ac:dyDescent="0.2">
      <c r="B77" s="46"/>
      <c r="C77" s="116"/>
      <c r="E77" s="65"/>
      <c r="F77" s="65"/>
      <c r="G77" s="65"/>
      <c r="H77" s="65"/>
      <c r="I77" s="65"/>
    </row>
    <row r="78" spans="2:9" x14ac:dyDescent="0.2">
      <c r="B78" s="135" t="s">
        <v>4</v>
      </c>
      <c r="C78" s="136">
        <f t="shared" ref="C78" si="10">SUM(C71:C77)</f>
        <v>69310648</v>
      </c>
      <c r="D78" s="137"/>
      <c r="E78" s="138"/>
      <c r="F78" s="138"/>
      <c r="G78" s="138"/>
      <c r="H78" s="138"/>
      <c r="I78" s="138"/>
    </row>
    <row r="79" spans="2:9" x14ac:dyDescent="0.2">
      <c r="B79" s="118"/>
      <c r="C79" s="116"/>
      <c r="E79" s="65"/>
      <c r="F79" s="65"/>
      <c r="G79" s="65"/>
      <c r="H79" s="65"/>
      <c r="I79" s="65"/>
    </row>
    <row r="80" spans="2:9" x14ac:dyDescent="0.2">
      <c r="B80" s="118" t="s">
        <v>106</v>
      </c>
      <c r="C80" s="116"/>
      <c r="E80" s="65"/>
      <c r="F80" s="65"/>
      <c r="G80" s="65"/>
      <c r="H80" s="65"/>
      <c r="I80" s="65"/>
    </row>
    <row r="81" spans="2:9" x14ac:dyDescent="0.2">
      <c r="B81" s="112" t="s">
        <v>107</v>
      </c>
      <c r="C81" s="116">
        <v>1154428.98</v>
      </c>
      <c r="E81" s="65"/>
      <c r="F81" s="65"/>
      <c r="G81" s="65">
        <f>+C81</f>
        <v>1154428.98</v>
      </c>
      <c r="H81" s="65"/>
      <c r="I81" s="65"/>
    </row>
    <row r="82" spans="2:9" x14ac:dyDescent="0.2">
      <c r="B82" s="117" t="s">
        <v>108</v>
      </c>
      <c r="C82" s="116">
        <v>251346.17</v>
      </c>
      <c r="E82" s="65"/>
      <c r="F82" s="65"/>
      <c r="G82" s="65">
        <f t="shared" ref="G82:G88" si="11">+C82</f>
        <v>251346.17</v>
      </c>
      <c r="H82" s="65"/>
      <c r="I82" s="65"/>
    </row>
    <row r="83" spans="2:9" x14ac:dyDescent="0.2">
      <c r="B83" s="117" t="s">
        <v>109</v>
      </c>
      <c r="C83" s="116">
        <v>2497948.23</v>
      </c>
      <c r="E83" s="65"/>
      <c r="F83" s="65"/>
      <c r="G83" s="65">
        <f t="shared" si="11"/>
        <v>2497948.23</v>
      </c>
      <c r="H83" s="65"/>
      <c r="I83" s="65"/>
    </row>
    <row r="84" spans="2:9" x14ac:dyDescent="0.2">
      <c r="B84" s="117" t="s">
        <v>110</v>
      </c>
      <c r="C84" s="116">
        <v>41836</v>
      </c>
      <c r="E84" s="65"/>
      <c r="F84" s="65"/>
      <c r="G84" s="65">
        <f t="shared" si="11"/>
        <v>41836</v>
      </c>
      <c r="H84" s="65"/>
      <c r="I84" s="65"/>
    </row>
    <row r="85" spans="2:9" x14ac:dyDescent="0.2">
      <c r="B85" s="112" t="s">
        <v>111</v>
      </c>
      <c r="C85" s="116">
        <v>2279275.1</v>
      </c>
      <c r="E85" s="65"/>
      <c r="F85" s="65"/>
      <c r="G85" s="65">
        <f t="shared" si="11"/>
        <v>2279275.1</v>
      </c>
      <c r="H85" s="65"/>
      <c r="I85" s="65"/>
    </row>
    <row r="86" spans="2:9" x14ac:dyDescent="0.2">
      <c r="B86" s="112" t="s">
        <v>112</v>
      </c>
      <c r="C86" s="116"/>
      <c r="E86" s="65"/>
      <c r="F86" s="65"/>
      <c r="G86" s="65">
        <f t="shared" si="11"/>
        <v>0</v>
      </c>
      <c r="H86" s="65"/>
      <c r="I86" s="65"/>
    </row>
    <row r="87" spans="2:9" x14ac:dyDescent="0.2">
      <c r="B87" s="46" t="s">
        <v>113</v>
      </c>
      <c r="C87" s="116">
        <v>41333</v>
      </c>
      <c r="E87" s="65"/>
      <c r="F87" s="65"/>
      <c r="G87" s="65">
        <f t="shared" si="11"/>
        <v>41333</v>
      </c>
      <c r="H87" s="65"/>
      <c r="I87" s="65"/>
    </row>
    <row r="88" spans="2:9" x14ac:dyDescent="0.2">
      <c r="B88" s="46" t="s">
        <v>114</v>
      </c>
      <c r="C88" s="116">
        <v>5488899</v>
      </c>
      <c r="E88" s="65"/>
      <c r="F88" s="65"/>
      <c r="G88" s="65">
        <f t="shared" si="11"/>
        <v>5488899</v>
      </c>
      <c r="H88" s="65"/>
      <c r="I88" s="65"/>
    </row>
    <row r="89" spans="2:9" x14ac:dyDescent="0.2">
      <c r="B89" s="135" t="s">
        <v>4</v>
      </c>
      <c r="C89" s="136">
        <f t="shared" ref="C89" si="12">SUM(C81:C88)</f>
        <v>11755066.48</v>
      </c>
      <c r="D89" s="137"/>
      <c r="E89" s="138"/>
      <c r="F89" s="138"/>
      <c r="G89" s="138"/>
      <c r="H89" s="138"/>
      <c r="I89" s="138"/>
    </row>
    <row r="90" spans="2:9" x14ac:dyDescent="0.2">
      <c r="B90" s="112"/>
      <c r="C90" s="116"/>
      <c r="E90" s="65"/>
      <c r="F90" s="65"/>
      <c r="G90" s="65"/>
      <c r="H90" s="65"/>
      <c r="I90" s="65"/>
    </row>
    <row r="91" spans="2:9" x14ac:dyDescent="0.2">
      <c r="B91" s="115" t="s">
        <v>115</v>
      </c>
      <c r="C91" s="112"/>
      <c r="E91" s="65"/>
      <c r="F91" s="65"/>
      <c r="G91" s="65"/>
      <c r="H91" s="65"/>
      <c r="I91" s="65"/>
    </row>
    <row r="92" spans="2:9" x14ac:dyDescent="0.2">
      <c r="B92" s="46" t="s">
        <v>116</v>
      </c>
      <c r="C92" s="116">
        <v>733676.55</v>
      </c>
      <c r="E92" s="65"/>
      <c r="F92" s="65"/>
      <c r="G92" s="65">
        <f>+C92</f>
        <v>733676.55</v>
      </c>
      <c r="H92" s="65"/>
      <c r="I92" s="65"/>
    </row>
    <row r="93" spans="2:9" x14ac:dyDescent="0.2">
      <c r="B93" s="132" t="s">
        <v>117</v>
      </c>
      <c r="C93" s="133">
        <v>774484</v>
      </c>
      <c r="E93" s="140"/>
      <c r="F93" s="140"/>
      <c r="G93" s="140">
        <f t="shared" ref="G93:G94" si="13">+C93</f>
        <v>774484</v>
      </c>
      <c r="H93" s="140">
        <f>+C93</f>
        <v>774484</v>
      </c>
      <c r="I93" s="140"/>
    </row>
    <row r="94" spans="2:9" x14ac:dyDescent="0.2">
      <c r="B94" s="46" t="s">
        <v>118</v>
      </c>
      <c r="C94" s="116"/>
      <c r="E94" s="65"/>
      <c r="F94" s="65"/>
      <c r="G94" s="65">
        <f t="shared" si="13"/>
        <v>0</v>
      </c>
      <c r="H94" s="65"/>
      <c r="I94" s="65"/>
    </row>
    <row r="95" spans="2:9" x14ac:dyDescent="0.2">
      <c r="B95" s="135" t="s">
        <v>4</v>
      </c>
      <c r="C95" s="136">
        <f t="shared" ref="C95" si="14">SUM(C92:C94)</f>
        <v>1508160.55</v>
      </c>
      <c r="D95" s="137"/>
      <c r="E95" s="138"/>
      <c r="F95" s="138"/>
      <c r="G95" s="138"/>
      <c r="H95" s="138"/>
      <c r="I95" s="138"/>
    </row>
    <row r="96" spans="2:9" x14ac:dyDescent="0.2">
      <c r="B96" s="119"/>
      <c r="C96" s="116"/>
      <c r="E96" s="65"/>
      <c r="F96" s="65"/>
      <c r="G96" s="65"/>
      <c r="H96" s="65"/>
      <c r="I96" s="65"/>
    </row>
    <row r="97" spans="2:9" x14ac:dyDescent="0.2">
      <c r="B97" s="115" t="s">
        <v>119</v>
      </c>
      <c r="C97" s="116"/>
      <c r="E97" s="65"/>
      <c r="F97" s="65"/>
      <c r="G97" s="65"/>
      <c r="H97" s="65"/>
      <c r="I97" s="65"/>
    </row>
    <row r="98" spans="2:9" x14ac:dyDescent="0.2">
      <c r="B98" s="112" t="s">
        <v>120</v>
      </c>
      <c r="C98" s="116">
        <v>0</v>
      </c>
      <c r="E98" s="65"/>
      <c r="F98" s="65"/>
      <c r="G98" s="65">
        <f>+C98</f>
        <v>0</v>
      </c>
      <c r="H98" s="65"/>
      <c r="I98" s="65"/>
    </row>
    <row r="99" spans="2:9" x14ac:dyDescent="0.2">
      <c r="B99" s="46" t="s">
        <v>121</v>
      </c>
      <c r="C99" s="116">
        <v>122275.44</v>
      </c>
      <c r="E99" s="65"/>
      <c r="F99" s="65"/>
      <c r="G99" s="65">
        <f t="shared" ref="G99:G124" si="15">+C99</f>
        <v>122275.44</v>
      </c>
      <c r="H99" s="65"/>
      <c r="I99" s="65"/>
    </row>
    <row r="100" spans="2:9" x14ac:dyDescent="0.2">
      <c r="B100" s="46" t="s">
        <v>122</v>
      </c>
      <c r="C100" s="116">
        <v>5500</v>
      </c>
      <c r="E100" s="65"/>
      <c r="F100" s="65"/>
      <c r="G100" s="65">
        <f t="shared" si="15"/>
        <v>5500</v>
      </c>
      <c r="H100" s="65"/>
      <c r="I100" s="65"/>
    </row>
    <row r="101" spans="2:9" x14ac:dyDescent="0.2">
      <c r="B101" s="46" t="s">
        <v>123</v>
      </c>
      <c r="C101" s="116">
        <v>2367.79</v>
      </c>
      <c r="E101" s="65"/>
      <c r="F101" s="65"/>
      <c r="G101" s="65">
        <f t="shared" si="15"/>
        <v>2367.79</v>
      </c>
      <c r="H101" s="65"/>
      <c r="I101" s="65"/>
    </row>
    <row r="102" spans="2:9" x14ac:dyDescent="0.2">
      <c r="B102" s="46" t="s">
        <v>124</v>
      </c>
      <c r="C102" s="116">
        <v>420.54</v>
      </c>
      <c r="E102" s="65"/>
      <c r="F102" s="65"/>
      <c r="G102" s="65">
        <f t="shared" si="15"/>
        <v>420.54</v>
      </c>
      <c r="H102" s="65"/>
      <c r="I102" s="65"/>
    </row>
    <row r="103" spans="2:9" x14ac:dyDescent="0.2">
      <c r="B103" s="46" t="s">
        <v>125</v>
      </c>
      <c r="C103" s="116"/>
      <c r="E103" s="65"/>
      <c r="F103" s="65"/>
      <c r="G103" s="65">
        <f t="shared" si="15"/>
        <v>0</v>
      </c>
      <c r="H103" s="65"/>
      <c r="I103" s="65"/>
    </row>
    <row r="104" spans="2:9" x14ac:dyDescent="0.2">
      <c r="B104" s="46" t="s">
        <v>126</v>
      </c>
      <c r="C104" s="116">
        <v>35000</v>
      </c>
      <c r="E104" s="65"/>
      <c r="F104" s="65"/>
      <c r="G104" s="65">
        <f t="shared" si="15"/>
        <v>35000</v>
      </c>
      <c r="H104" s="65"/>
      <c r="I104" s="65"/>
    </row>
    <row r="105" spans="2:9" x14ac:dyDescent="0.2">
      <c r="B105" s="129" t="s">
        <v>127</v>
      </c>
      <c r="C105" s="128">
        <v>316894.56</v>
      </c>
      <c r="E105" s="139"/>
      <c r="F105" s="139"/>
      <c r="G105" s="139">
        <f t="shared" si="15"/>
        <v>316894.56</v>
      </c>
      <c r="H105" s="139"/>
      <c r="I105" s="139">
        <f>+C105</f>
        <v>316894.56</v>
      </c>
    </row>
    <row r="106" spans="2:9" x14ac:dyDescent="0.2">
      <c r="B106" s="132" t="s">
        <v>128</v>
      </c>
      <c r="C106" s="133">
        <v>40500</v>
      </c>
      <c r="E106" s="140"/>
      <c r="F106" s="140"/>
      <c r="G106" s="140">
        <f t="shared" si="15"/>
        <v>40500</v>
      </c>
      <c r="H106" s="140">
        <f>+C106</f>
        <v>40500</v>
      </c>
      <c r="I106" s="140"/>
    </row>
    <row r="107" spans="2:9" x14ac:dyDescent="0.2">
      <c r="B107" s="119" t="s">
        <v>129</v>
      </c>
      <c r="C107" s="116">
        <v>80000</v>
      </c>
      <c r="E107" s="65"/>
      <c r="F107" s="65"/>
      <c r="G107" s="65">
        <f t="shared" si="15"/>
        <v>80000</v>
      </c>
      <c r="H107" s="65"/>
      <c r="I107" s="65"/>
    </row>
    <row r="108" spans="2:9" x14ac:dyDescent="0.2">
      <c r="B108" s="46" t="s">
        <v>130</v>
      </c>
      <c r="C108" s="116">
        <v>173000</v>
      </c>
      <c r="E108" s="65"/>
      <c r="F108" s="65"/>
      <c r="G108" s="65">
        <f t="shared" si="15"/>
        <v>173000</v>
      </c>
      <c r="H108" s="65"/>
      <c r="I108" s="65"/>
    </row>
    <row r="109" spans="2:9" x14ac:dyDescent="0.2">
      <c r="B109" s="46" t="s">
        <v>131</v>
      </c>
      <c r="C109" s="116">
        <v>1760.06</v>
      </c>
      <c r="E109" s="65"/>
      <c r="F109" s="65"/>
      <c r="G109" s="65">
        <f t="shared" si="15"/>
        <v>1760.06</v>
      </c>
      <c r="H109" s="65"/>
      <c r="I109" s="65"/>
    </row>
    <row r="110" spans="2:9" x14ac:dyDescent="0.2">
      <c r="B110" s="129" t="s">
        <v>132</v>
      </c>
      <c r="C110" s="128">
        <v>176272</v>
      </c>
      <c r="E110" s="139"/>
      <c r="F110" s="139"/>
      <c r="G110" s="139">
        <f t="shared" si="15"/>
        <v>176272</v>
      </c>
      <c r="H110" s="139"/>
      <c r="I110" s="139">
        <f>+C110</f>
        <v>176272</v>
      </c>
    </row>
    <row r="111" spans="2:9" x14ac:dyDescent="0.2">
      <c r="B111" s="46" t="s">
        <v>133</v>
      </c>
      <c r="C111" s="116">
        <v>600</v>
      </c>
      <c r="E111" s="65"/>
      <c r="F111" s="65"/>
      <c r="G111" s="65">
        <f t="shared" si="15"/>
        <v>600</v>
      </c>
      <c r="H111" s="65"/>
      <c r="I111" s="65"/>
    </row>
    <row r="112" spans="2:9" x14ac:dyDescent="0.2">
      <c r="B112" s="46" t="s">
        <v>134</v>
      </c>
      <c r="C112" s="116">
        <v>66200</v>
      </c>
      <c r="E112" s="65"/>
      <c r="F112" s="65"/>
      <c r="G112" s="65">
        <f t="shared" si="15"/>
        <v>66200</v>
      </c>
      <c r="H112" s="65"/>
      <c r="I112" s="65"/>
    </row>
    <row r="113" spans="2:9" x14ac:dyDescent="0.2">
      <c r="B113" s="46" t="s">
        <v>135</v>
      </c>
      <c r="C113" s="116">
        <v>64756</v>
      </c>
      <c r="E113" s="65"/>
      <c r="F113" s="65"/>
      <c r="G113" s="65">
        <f t="shared" si="15"/>
        <v>64756</v>
      </c>
      <c r="H113" s="65"/>
      <c r="I113" s="65"/>
    </row>
    <row r="114" spans="2:9" x14ac:dyDescent="0.2">
      <c r="B114" s="129" t="s">
        <v>136</v>
      </c>
      <c r="C114" s="128">
        <v>10714.28</v>
      </c>
      <c r="E114" s="139"/>
      <c r="F114" s="139"/>
      <c r="G114" s="139">
        <f t="shared" si="15"/>
        <v>10714.28</v>
      </c>
      <c r="H114" s="139"/>
      <c r="I114" s="139">
        <f>+C114</f>
        <v>10714.28</v>
      </c>
    </row>
    <row r="115" spans="2:9" x14ac:dyDescent="0.2">
      <c r="B115" s="46" t="s">
        <v>137</v>
      </c>
      <c r="C115" s="116">
        <v>354770</v>
      </c>
      <c r="E115" s="65"/>
      <c r="F115" s="65"/>
      <c r="G115" s="65">
        <f t="shared" si="15"/>
        <v>354770</v>
      </c>
      <c r="H115" s="65"/>
      <c r="I115" s="65"/>
    </row>
    <row r="116" spans="2:9" x14ac:dyDescent="0.2">
      <c r="B116" s="46" t="s">
        <v>138</v>
      </c>
      <c r="C116" s="116">
        <v>5889806.3700000001</v>
      </c>
      <c r="E116" s="65"/>
      <c r="F116" s="65"/>
      <c r="G116" s="65">
        <f t="shared" si="15"/>
        <v>5889806.3700000001</v>
      </c>
      <c r="H116" s="65"/>
      <c r="I116" s="65"/>
    </row>
    <row r="117" spans="2:9" x14ac:dyDescent="0.2">
      <c r="B117" s="46" t="s">
        <v>139</v>
      </c>
      <c r="C117" s="116"/>
      <c r="E117" s="65"/>
      <c r="F117" s="65"/>
      <c r="G117" s="65">
        <f t="shared" si="15"/>
        <v>0</v>
      </c>
      <c r="H117" s="65"/>
      <c r="I117" s="65"/>
    </row>
    <row r="118" spans="2:9" x14ac:dyDescent="0.2">
      <c r="B118" s="46" t="s">
        <v>140</v>
      </c>
      <c r="C118" s="116">
        <v>73873.94</v>
      </c>
      <c r="E118" s="65"/>
      <c r="F118" s="65"/>
      <c r="G118" s="65">
        <f t="shared" si="15"/>
        <v>73873.94</v>
      </c>
      <c r="H118" s="65"/>
      <c r="I118" s="65"/>
    </row>
    <row r="119" spans="2:9" x14ac:dyDescent="0.2">
      <c r="B119" s="46" t="s">
        <v>141</v>
      </c>
      <c r="C119" s="116">
        <v>1776670</v>
      </c>
      <c r="E119" s="65"/>
      <c r="F119" s="65"/>
      <c r="G119" s="65">
        <f t="shared" si="15"/>
        <v>1776670</v>
      </c>
      <c r="H119" s="65"/>
      <c r="I119" s="65"/>
    </row>
    <row r="120" spans="2:9" x14ac:dyDescent="0.2">
      <c r="B120" s="46" t="s">
        <v>142</v>
      </c>
      <c r="C120" s="116">
        <v>163086</v>
      </c>
      <c r="E120" s="65"/>
      <c r="F120" s="65"/>
      <c r="G120" s="65">
        <f t="shared" si="15"/>
        <v>163086</v>
      </c>
      <c r="H120" s="65"/>
      <c r="I120" s="65"/>
    </row>
    <row r="121" spans="2:9" x14ac:dyDescent="0.2">
      <c r="B121" s="112" t="s">
        <v>143</v>
      </c>
      <c r="C121" s="116">
        <v>-52600</v>
      </c>
      <c r="E121" s="65"/>
      <c r="F121" s="65"/>
      <c r="G121" s="65">
        <f t="shared" si="15"/>
        <v>-52600</v>
      </c>
      <c r="H121" s="65"/>
      <c r="I121" s="65"/>
    </row>
    <row r="122" spans="2:9" x14ac:dyDescent="0.2">
      <c r="B122" s="112" t="s">
        <v>144</v>
      </c>
      <c r="C122" s="116">
        <v>15431</v>
      </c>
      <c r="E122" s="65"/>
      <c r="F122" s="65"/>
      <c r="G122" s="65">
        <f t="shared" si="15"/>
        <v>15431</v>
      </c>
      <c r="H122" s="65"/>
      <c r="I122" s="65"/>
    </row>
    <row r="123" spans="2:9" x14ac:dyDescent="0.2">
      <c r="B123" s="112" t="s">
        <v>145</v>
      </c>
      <c r="C123" s="116">
        <v>1772560.49</v>
      </c>
      <c r="E123" s="65"/>
      <c r="F123" s="65"/>
      <c r="G123" s="65">
        <f t="shared" si="15"/>
        <v>1772560.49</v>
      </c>
      <c r="H123" s="65"/>
      <c r="I123" s="65"/>
    </row>
    <row r="124" spans="2:9" x14ac:dyDescent="0.2">
      <c r="B124" s="112" t="s">
        <v>146</v>
      </c>
      <c r="C124" s="116">
        <v>27193.61</v>
      </c>
      <c r="E124" s="65"/>
      <c r="F124" s="65"/>
      <c r="G124" s="65">
        <f t="shared" si="15"/>
        <v>27193.61</v>
      </c>
      <c r="H124" s="65"/>
      <c r="I124" s="65"/>
    </row>
    <row r="125" spans="2:9" x14ac:dyDescent="0.2">
      <c r="B125" s="135" t="s">
        <v>4</v>
      </c>
      <c r="C125" s="136">
        <f t="shared" ref="C125" si="16">SUM(C98:C124)</f>
        <v>11117052.08</v>
      </c>
      <c r="D125" s="137"/>
      <c r="E125" s="138"/>
      <c r="F125" s="138"/>
      <c r="G125" s="138"/>
      <c r="H125" s="138"/>
      <c r="I125" s="138"/>
    </row>
    <row r="126" spans="2:9" x14ac:dyDescent="0.2">
      <c r="B126" s="34"/>
      <c r="C126" s="35"/>
      <c r="E126" s="65"/>
      <c r="F126" s="65"/>
      <c r="G126" s="65"/>
      <c r="H126" s="65"/>
      <c r="I126" s="65"/>
    </row>
    <row r="127" spans="2:9" x14ac:dyDescent="0.2">
      <c r="B127" s="46" t="s">
        <v>147</v>
      </c>
      <c r="C127" s="35"/>
      <c r="E127" s="65"/>
      <c r="F127" s="65"/>
      <c r="G127" s="65">
        <f>+C127</f>
        <v>0</v>
      </c>
      <c r="H127" s="65"/>
      <c r="I127" s="65"/>
    </row>
    <row r="128" spans="2:9" x14ac:dyDescent="0.2">
      <c r="B128" s="46" t="s">
        <v>148</v>
      </c>
      <c r="C128" s="35"/>
      <c r="E128" s="65"/>
      <c r="F128" s="65"/>
      <c r="G128" s="65">
        <f t="shared" ref="G128:G129" si="17">+C128</f>
        <v>0</v>
      </c>
      <c r="H128" s="65"/>
      <c r="I128" s="65"/>
    </row>
    <row r="129" spans="2:9" x14ac:dyDescent="0.2">
      <c r="B129" s="46" t="s">
        <v>149</v>
      </c>
      <c r="C129" s="35"/>
      <c r="E129" s="65"/>
      <c r="F129" s="65"/>
      <c r="G129" s="65">
        <f t="shared" si="17"/>
        <v>0</v>
      </c>
      <c r="H129" s="65"/>
      <c r="I129" s="65"/>
    </row>
    <row r="130" spans="2:9" x14ac:dyDescent="0.2">
      <c r="B130" s="135" t="s">
        <v>4</v>
      </c>
      <c r="C130" s="136">
        <v>0</v>
      </c>
      <c r="D130" s="137"/>
      <c r="E130" s="138"/>
      <c r="F130" s="138"/>
      <c r="G130" s="138"/>
      <c r="H130" s="138"/>
      <c r="I130" s="138"/>
    </row>
    <row r="131" spans="2:9" x14ac:dyDescent="0.2">
      <c r="B131" s="112" t="s">
        <v>150</v>
      </c>
      <c r="C131" s="113"/>
      <c r="E131" s="65"/>
      <c r="F131" s="65"/>
      <c r="G131" s="65"/>
      <c r="H131" s="65"/>
      <c r="I131" s="65"/>
    </row>
    <row r="132" spans="2:9" ht="12.75" thickBot="1" x14ac:dyDescent="0.25">
      <c r="B132" s="34" t="s">
        <v>302</v>
      </c>
      <c r="C132" s="114">
        <f>+C37+C68+C78+C89+C95+C125+C130</f>
        <v>148471000.11000001</v>
      </c>
      <c r="E132" s="114">
        <f>SUM(E4:E131)</f>
        <v>0</v>
      </c>
      <c r="F132" s="114">
        <f t="shared" ref="F132:I132" si="18">SUM(F4:F131)</f>
        <v>0</v>
      </c>
      <c r="G132" s="114">
        <f t="shared" si="18"/>
        <v>79552534.110000014</v>
      </c>
      <c r="H132" s="114">
        <f t="shared" si="18"/>
        <v>6500973.8200000003</v>
      </c>
      <c r="I132" s="114">
        <f t="shared" si="18"/>
        <v>20954802.5</v>
      </c>
    </row>
    <row r="133" spans="2:9" ht="12.75" thickTop="1" x14ac:dyDescent="0.2"/>
    <row r="134" spans="2:9" x14ac:dyDescent="0.2">
      <c r="B134" s="148" t="s">
        <v>304</v>
      </c>
      <c r="C134" s="148"/>
      <c r="D134" s="21"/>
      <c r="E134" s="149" t="s">
        <v>296</v>
      </c>
      <c r="F134" s="149"/>
      <c r="G134" s="149"/>
      <c r="H134" s="149"/>
      <c r="I134" s="149"/>
    </row>
    <row r="135" spans="2:9" ht="96" x14ac:dyDescent="0.2">
      <c r="B135" s="10" t="s">
        <v>155</v>
      </c>
      <c r="C135" s="11" t="s">
        <v>156</v>
      </c>
      <c r="D135" s="21"/>
      <c r="E135" s="63" t="s">
        <v>297</v>
      </c>
      <c r="F135" s="63" t="s">
        <v>298</v>
      </c>
      <c r="G135" s="63" t="s">
        <v>299</v>
      </c>
      <c r="H135" s="85" t="s">
        <v>300</v>
      </c>
      <c r="I135" s="85" t="s">
        <v>301</v>
      </c>
    </row>
    <row r="136" spans="2:9" x14ac:dyDescent="0.2">
      <c r="B136" s="93" t="s">
        <v>182</v>
      </c>
      <c r="C136" s="89"/>
      <c r="E136" s="65"/>
      <c r="F136" s="65">
        <f>+C136</f>
        <v>0</v>
      </c>
      <c r="G136" s="65"/>
      <c r="H136" s="65"/>
      <c r="I136" s="65"/>
    </row>
    <row r="137" spans="2:9" x14ac:dyDescent="0.2">
      <c r="B137" s="93" t="s">
        <v>183</v>
      </c>
      <c r="C137" s="89"/>
      <c r="E137" s="65"/>
      <c r="F137" s="65">
        <f t="shared" ref="F137:F200" si="19">+C137</f>
        <v>0</v>
      </c>
      <c r="G137" s="65"/>
      <c r="H137" s="65"/>
      <c r="I137" s="65"/>
    </row>
    <row r="138" spans="2:9" x14ac:dyDescent="0.2">
      <c r="B138" s="93" t="s">
        <v>184</v>
      </c>
      <c r="C138" s="89"/>
      <c r="E138" s="65"/>
      <c r="F138" s="65">
        <f t="shared" si="19"/>
        <v>0</v>
      </c>
      <c r="G138" s="65"/>
      <c r="H138" s="65"/>
      <c r="I138" s="65"/>
    </row>
    <row r="139" spans="2:9" x14ac:dyDescent="0.2">
      <c r="B139" s="93" t="s">
        <v>185</v>
      </c>
      <c r="C139" s="89"/>
      <c r="E139" s="65"/>
      <c r="F139" s="65">
        <f t="shared" si="19"/>
        <v>0</v>
      </c>
      <c r="G139" s="65"/>
      <c r="H139" s="65"/>
      <c r="I139" s="65"/>
    </row>
    <row r="140" spans="2:9" x14ac:dyDescent="0.2">
      <c r="B140" s="120" t="s">
        <v>186</v>
      </c>
      <c r="C140" s="89"/>
      <c r="E140" s="65"/>
      <c r="F140" s="65">
        <f t="shared" si="19"/>
        <v>0</v>
      </c>
      <c r="G140" s="65"/>
      <c r="H140" s="65"/>
      <c r="I140" s="65"/>
    </row>
    <row r="141" spans="2:9" x14ac:dyDescent="0.2">
      <c r="B141" s="93" t="s">
        <v>187</v>
      </c>
      <c r="C141" s="89">
        <v>207455</v>
      </c>
      <c r="E141" s="65"/>
      <c r="F141" s="65">
        <f t="shared" si="19"/>
        <v>207455</v>
      </c>
      <c r="G141" s="65"/>
      <c r="H141" s="65"/>
      <c r="I141" s="65"/>
    </row>
    <row r="142" spans="2:9" x14ac:dyDescent="0.2">
      <c r="B142" s="93" t="s">
        <v>188</v>
      </c>
      <c r="C142" s="89">
        <v>31666.1</v>
      </c>
      <c r="E142" s="65"/>
      <c r="F142" s="65">
        <f t="shared" si="19"/>
        <v>31666.1</v>
      </c>
      <c r="G142" s="65"/>
      <c r="H142" s="65"/>
      <c r="I142" s="65"/>
    </row>
    <row r="143" spans="2:9" x14ac:dyDescent="0.2">
      <c r="B143" s="93" t="s">
        <v>189</v>
      </c>
      <c r="C143" s="89">
        <v>16101.69</v>
      </c>
      <c r="E143" s="65"/>
      <c r="F143" s="65">
        <f t="shared" si="19"/>
        <v>16101.69</v>
      </c>
      <c r="G143" s="65"/>
      <c r="H143" s="65"/>
      <c r="I143" s="65"/>
    </row>
    <row r="144" spans="2:9" x14ac:dyDescent="0.2">
      <c r="B144" s="93" t="s">
        <v>190</v>
      </c>
      <c r="C144" s="89">
        <v>23493366.41</v>
      </c>
      <c r="E144" s="65"/>
      <c r="F144" s="65">
        <f t="shared" si="19"/>
        <v>23493366.41</v>
      </c>
      <c r="G144" s="65"/>
      <c r="H144" s="65"/>
      <c r="I144" s="65"/>
    </row>
    <row r="145" spans="2:9" x14ac:dyDescent="0.2">
      <c r="B145" s="93" t="s">
        <v>191</v>
      </c>
      <c r="C145" s="89"/>
      <c r="E145" s="65"/>
      <c r="F145" s="65">
        <f t="shared" si="19"/>
        <v>0</v>
      </c>
      <c r="G145" s="65"/>
      <c r="H145" s="65"/>
      <c r="I145" s="65"/>
    </row>
    <row r="146" spans="2:9" x14ac:dyDescent="0.2">
      <c r="B146" s="93" t="s">
        <v>192</v>
      </c>
      <c r="C146" s="89"/>
      <c r="E146" s="65"/>
      <c r="F146" s="65">
        <f t="shared" si="19"/>
        <v>0</v>
      </c>
      <c r="G146" s="65"/>
      <c r="H146" s="65"/>
      <c r="I146" s="65"/>
    </row>
    <row r="147" spans="2:9" x14ac:dyDescent="0.2">
      <c r="B147" s="120" t="s">
        <v>193</v>
      </c>
      <c r="C147" s="89"/>
      <c r="E147" s="65"/>
      <c r="F147" s="65">
        <f t="shared" si="19"/>
        <v>0</v>
      </c>
      <c r="G147" s="65"/>
      <c r="H147" s="65"/>
      <c r="I147" s="65"/>
    </row>
    <row r="148" spans="2:9" x14ac:dyDescent="0.2">
      <c r="B148" s="93" t="s">
        <v>194</v>
      </c>
      <c r="C148" s="89"/>
      <c r="E148" s="65"/>
      <c r="F148" s="65">
        <f t="shared" si="19"/>
        <v>0</v>
      </c>
      <c r="G148" s="65"/>
      <c r="H148" s="65"/>
      <c r="I148" s="65"/>
    </row>
    <row r="149" spans="2:9" x14ac:dyDescent="0.2">
      <c r="B149" s="93" t="s">
        <v>195</v>
      </c>
      <c r="C149" s="89">
        <v>868437.96</v>
      </c>
      <c r="E149" s="65"/>
      <c r="F149" s="65">
        <f t="shared" si="19"/>
        <v>868437.96</v>
      </c>
      <c r="G149" s="65"/>
      <c r="H149" s="65"/>
      <c r="I149" s="65"/>
    </row>
    <row r="150" spans="2:9" x14ac:dyDescent="0.2">
      <c r="B150" s="93" t="s">
        <v>196</v>
      </c>
      <c r="C150" s="89">
        <v>364375</v>
      </c>
      <c r="E150" s="65"/>
      <c r="F150" s="65">
        <f t="shared" si="19"/>
        <v>364375</v>
      </c>
      <c r="G150" s="65"/>
      <c r="H150" s="65"/>
      <c r="I150" s="65"/>
    </row>
    <row r="151" spans="2:9" x14ac:dyDescent="0.2">
      <c r="B151" s="93" t="s">
        <v>197</v>
      </c>
      <c r="C151" s="89">
        <v>176300</v>
      </c>
      <c r="E151" s="65"/>
      <c r="F151" s="65">
        <f t="shared" si="19"/>
        <v>176300</v>
      </c>
      <c r="G151" s="65"/>
      <c r="H151" s="65"/>
      <c r="I151" s="65"/>
    </row>
    <row r="152" spans="2:9" x14ac:dyDescent="0.2">
      <c r="B152" s="93" t="s">
        <v>198</v>
      </c>
      <c r="C152" s="89">
        <v>258420</v>
      </c>
      <c r="E152" s="65"/>
      <c r="F152" s="65">
        <f t="shared" si="19"/>
        <v>258420</v>
      </c>
      <c r="G152" s="65"/>
      <c r="H152" s="65"/>
      <c r="I152" s="65"/>
    </row>
    <row r="153" spans="2:9" x14ac:dyDescent="0.2">
      <c r="B153" s="93" t="s">
        <v>199</v>
      </c>
      <c r="C153" s="89"/>
      <c r="E153" s="65"/>
      <c r="F153" s="65">
        <f t="shared" si="19"/>
        <v>0</v>
      </c>
      <c r="G153" s="65"/>
      <c r="H153" s="65"/>
      <c r="I153" s="65"/>
    </row>
    <row r="154" spans="2:9" x14ac:dyDescent="0.2">
      <c r="B154" s="93" t="s">
        <v>200</v>
      </c>
      <c r="C154" s="89"/>
      <c r="E154" s="65"/>
      <c r="F154" s="65">
        <f t="shared" si="19"/>
        <v>0</v>
      </c>
      <c r="G154" s="65"/>
      <c r="H154" s="65"/>
      <c r="I154" s="65"/>
    </row>
    <row r="155" spans="2:9" x14ac:dyDescent="0.2">
      <c r="B155" s="93" t="s">
        <v>201</v>
      </c>
      <c r="C155" s="89">
        <v>99000</v>
      </c>
      <c r="E155" s="65"/>
      <c r="F155" s="65">
        <f t="shared" si="19"/>
        <v>99000</v>
      </c>
      <c r="G155" s="65"/>
      <c r="H155" s="65"/>
      <c r="I155" s="65"/>
    </row>
    <row r="156" spans="2:9" x14ac:dyDescent="0.2">
      <c r="B156" s="93" t="s">
        <v>202</v>
      </c>
      <c r="C156" s="89"/>
      <c r="E156" s="65"/>
      <c r="F156" s="65">
        <f t="shared" si="19"/>
        <v>0</v>
      </c>
      <c r="G156" s="65"/>
      <c r="H156" s="65"/>
      <c r="I156" s="65"/>
    </row>
    <row r="157" spans="2:9" x14ac:dyDescent="0.2">
      <c r="B157" s="93" t="s">
        <v>203</v>
      </c>
      <c r="C157" s="89">
        <v>99218</v>
      </c>
      <c r="E157" s="65"/>
      <c r="F157" s="65">
        <f t="shared" si="19"/>
        <v>99218</v>
      </c>
      <c r="G157" s="65"/>
      <c r="H157" s="65"/>
      <c r="I157" s="65"/>
    </row>
    <row r="158" spans="2:9" x14ac:dyDescent="0.2">
      <c r="B158" s="93" t="s">
        <v>204</v>
      </c>
      <c r="C158" s="89">
        <v>1236540.51</v>
      </c>
      <c r="E158" s="65"/>
      <c r="F158" s="65">
        <f t="shared" si="19"/>
        <v>1236540.51</v>
      </c>
      <c r="G158" s="65"/>
      <c r="H158" s="65"/>
      <c r="I158" s="65"/>
    </row>
    <row r="159" spans="2:9" x14ac:dyDescent="0.2">
      <c r="B159" s="93" t="s">
        <v>205</v>
      </c>
      <c r="C159" s="89"/>
      <c r="E159" s="65"/>
      <c r="F159" s="65">
        <f t="shared" si="19"/>
        <v>0</v>
      </c>
      <c r="G159" s="65"/>
      <c r="H159" s="65"/>
      <c r="I159" s="65"/>
    </row>
    <row r="160" spans="2:9" x14ac:dyDescent="0.2">
      <c r="B160" s="93" t="s">
        <v>206</v>
      </c>
      <c r="C160" s="89"/>
      <c r="E160" s="65"/>
      <c r="F160" s="65">
        <f t="shared" si="19"/>
        <v>0</v>
      </c>
      <c r="G160" s="65"/>
      <c r="H160" s="65"/>
      <c r="I160" s="65"/>
    </row>
    <row r="161" spans="2:9" x14ac:dyDescent="0.2">
      <c r="B161" s="93" t="s">
        <v>207</v>
      </c>
      <c r="C161" s="89"/>
      <c r="E161" s="65"/>
      <c r="F161" s="65">
        <f t="shared" si="19"/>
        <v>0</v>
      </c>
      <c r="G161" s="65"/>
      <c r="H161" s="65"/>
      <c r="I161" s="65"/>
    </row>
    <row r="162" spans="2:9" x14ac:dyDescent="0.2">
      <c r="B162" s="93" t="s">
        <v>208</v>
      </c>
      <c r="C162" s="89"/>
      <c r="E162" s="65"/>
      <c r="F162" s="65">
        <f t="shared" si="19"/>
        <v>0</v>
      </c>
      <c r="G162" s="65"/>
      <c r="H162" s="65"/>
      <c r="I162" s="65"/>
    </row>
    <row r="163" spans="2:9" x14ac:dyDescent="0.2">
      <c r="B163" s="93" t="s">
        <v>209</v>
      </c>
      <c r="C163" s="89">
        <v>1573137</v>
      </c>
      <c r="E163" s="65"/>
      <c r="F163" s="65">
        <f t="shared" si="19"/>
        <v>1573137</v>
      </c>
      <c r="G163" s="65"/>
      <c r="H163" s="65"/>
      <c r="I163" s="65"/>
    </row>
    <row r="164" spans="2:9" x14ac:dyDescent="0.2">
      <c r="B164" s="93" t="s">
        <v>210</v>
      </c>
      <c r="C164" s="89">
        <v>34550</v>
      </c>
      <c r="E164" s="65"/>
      <c r="F164" s="65">
        <f t="shared" si="19"/>
        <v>34550</v>
      </c>
      <c r="G164" s="65"/>
      <c r="H164" s="65"/>
      <c r="I164" s="65"/>
    </row>
    <row r="165" spans="2:9" x14ac:dyDescent="0.2">
      <c r="B165" s="93" t="s">
        <v>211</v>
      </c>
      <c r="C165" s="89"/>
      <c r="E165" s="65"/>
      <c r="F165" s="65">
        <f t="shared" si="19"/>
        <v>0</v>
      </c>
      <c r="G165" s="65"/>
      <c r="H165" s="65"/>
      <c r="I165" s="65"/>
    </row>
    <row r="166" spans="2:9" x14ac:dyDescent="0.2">
      <c r="B166" s="93" t="s">
        <v>212</v>
      </c>
      <c r="C166" s="89">
        <v>10000</v>
      </c>
      <c r="E166" s="65"/>
      <c r="F166" s="65">
        <f t="shared" si="19"/>
        <v>10000</v>
      </c>
      <c r="G166" s="65"/>
      <c r="H166" s="65"/>
      <c r="I166" s="65"/>
    </row>
    <row r="167" spans="2:9" x14ac:dyDescent="0.2">
      <c r="B167" s="93" t="s">
        <v>213</v>
      </c>
      <c r="C167" s="89">
        <v>10000</v>
      </c>
      <c r="E167" s="65"/>
      <c r="F167" s="65">
        <f t="shared" si="19"/>
        <v>10000</v>
      </c>
      <c r="G167" s="65"/>
      <c r="H167" s="65"/>
      <c r="I167" s="65"/>
    </row>
    <row r="168" spans="2:9" x14ac:dyDescent="0.2">
      <c r="B168" s="93" t="s">
        <v>214</v>
      </c>
      <c r="C168" s="89"/>
      <c r="E168" s="65"/>
      <c r="F168" s="65">
        <f t="shared" si="19"/>
        <v>0</v>
      </c>
      <c r="G168" s="65"/>
      <c r="H168" s="65"/>
      <c r="I168" s="65"/>
    </row>
    <row r="169" spans="2:9" x14ac:dyDescent="0.2">
      <c r="B169" s="93" t="s">
        <v>215</v>
      </c>
      <c r="C169" s="89">
        <v>72542</v>
      </c>
      <c r="E169" s="65"/>
      <c r="F169" s="65">
        <f t="shared" si="19"/>
        <v>72542</v>
      </c>
      <c r="G169" s="65"/>
      <c r="H169" s="65"/>
      <c r="I169" s="65"/>
    </row>
    <row r="170" spans="2:9" x14ac:dyDescent="0.2">
      <c r="B170" s="93" t="s">
        <v>216</v>
      </c>
      <c r="C170" s="89"/>
      <c r="E170" s="65"/>
      <c r="F170" s="65">
        <f t="shared" si="19"/>
        <v>0</v>
      </c>
      <c r="G170" s="65"/>
      <c r="H170" s="65"/>
      <c r="I170" s="65"/>
    </row>
    <row r="171" spans="2:9" x14ac:dyDescent="0.2">
      <c r="B171" s="93" t="s">
        <v>217</v>
      </c>
      <c r="C171" s="89">
        <v>359561.5</v>
      </c>
      <c r="E171" s="65"/>
      <c r="F171" s="65">
        <f t="shared" si="19"/>
        <v>359561.5</v>
      </c>
      <c r="G171" s="65"/>
      <c r="H171" s="65"/>
      <c r="I171" s="65"/>
    </row>
    <row r="172" spans="2:9" x14ac:dyDescent="0.2">
      <c r="B172" s="93" t="s">
        <v>218</v>
      </c>
      <c r="C172" s="89"/>
      <c r="E172" s="65"/>
      <c r="F172" s="65">
        <f t="shared" si="19"/>
        <v>0</v>
      </c>
      <c r="G172" s="65"/>
      <c r="H172" s="65"/>
      <c r="I172" s="65"/>
    </row>
    <row r="173" spans="2:9" x14ac:dyDescent="0.2">
      <c r="B173" s="93" t="s">
        <v>219</v>
      </c>
      <c r="C173" s="89">
        <v>1916498</v>
      </c>
      <c r="E173" s="65"/>
      <c r="F173" s="65">
        <f t="shared" si="19"/>
        <v>1916498</v>
      </c>
      <c r="G173" s="65"/>
      <c r="H173" s="65"/>
      <c r="I173" s="65"/>
    </row>
    <row r="174" spans="2:9" x14ac:dyDescent="0.2">
      <c r="B174" s="93" t="s">
        <v>220</v>
      </c>
      <c r="C174" s="89"/>
      <c r="E174" s="65"/>
      <c r="F174" s="65">
        <f t="shared" si="19"/>
        <v>0</v>
      </c>
      <c r="G174" s="65"/>
      <c r="H174" s="65"/>
      <c r="I174" s="65"/>
    </row>
    <row r="175" spans="2:9" x14ac:dyDescent="0.2">
      <c r="B175" s="93" t="s">
        <v>221</v>
      </c>
      <c r="C175" s="89">
        <v>19470</v>
      </c>
      <c r="E175" s="65"/>
      <c r="F175" s="65">
        <f t="shared" si="19"/>
        <v>19470</v>
      </c>
      <c r="G175" s="65"/>
      <c r="H175" s="65"/>
      <c r="I175" s="65"/>
    </row>
    <row r="176" spans="2:9" x14ac:dyDescent="0.2">
      <c r="B176" s="93" t="s">
        <v>222</v>
      </c>
      <c r="C176" s="89">
        <v>838207</v>
      </c>
      <c r="E176" s="65"/>
      <c r="F176" s="65">
        <f t="shared" si="19"/>
        <v>838207</v>
      </c>
      <c r="G176" s="65"/>
      <c r="H176" s="65"/>
      <c r="I176" s="65"/>
    </row>
    <row r="177" spans="2:9" x14ac:dyDescent="0.2">
      <c r="B177" s="93" t="s">
        <v>223</v>
      </c>
      <c r="C177" s="89">
        <v>536722</v>
      </c>
      <c r="E177" s="65"/>
      <c r="F177" s="65">
        <f t="shared" si="19"/>
        <v>536722</v>
      </c>
      <c r="G177" s="65"/>
      <c r="H177" s="65"/>
      <c r="I177" s="65"/>
    </row>
    <row r="178" spans="2:9" x14ac:dyDescent="0.2">
      <c r="B178" s="93" t="s">
        <v>224</v>
      </c>
      <c r="C178" s="89"/>
      <c r="E178" s="65"/>
      <c r="F178" s="65">
        <f t="shared" si="19"/>
        <v>0</v>
      </c>
      <c r="G178" s="65"/>
      <c r="H178" s="65"/>
      <c r="I178" s="65"/>
    </row>
    <row r="179" spans="2:9" x14ac:dyDescent="0.2">
      <c r="B179" s="93" t="s">
        <v>225</v>
      </c>
      <c r="C179" s="89">
        <v>388993.63</v>
      </c>
      <c r="E179" s="65"/>
      <c r="F179" s="65">
        <f t="shared" si="19"/>
        <v>388993.63</v>
      </c>
      <c r="G179" s="65"/>
      <c r="H179" s="65"/>
      <c r="I179" s="65"/>
    </row>
    <row r="180" spans="2:9" x14ac:dyDescent="0.2">
      <c r="B180" s="93" t="s">
        <v>226</v>
      </c>
      <c r="C180" s="89"/>
      <c r="E180" s="65"/>
      <c r="F180" s="65">
        <f t="shared" si="19"/>
        <v>0</v>
      </c>
      <c r="G180" s="65"/>
      <c r="H180" s="65"/>
      <c r="I180" s="65"/>
    </row>
    <row r="181" spans="2:9" x14ac:dyDescent="0.2">
      <c r="B181" s="93" t="s">
        <v>227</v>
      </c>
      <c r="C181" s="89"/>
      <c r="E181" s="65"/>
      <c r="F181" s="65">
        <f t="shared" si="19"/>
        <v>0</v>
      </c>
      <c r="G181" s="65"/>
      <c r="H181" s="65"/>
      <c r="I181" s="65"/>
    </row>
    <row r="182" spans="2:9" x14ac:dyDescent="0.2">
      <c r="B182" s="93" t="s">
        <v>228</v>
      </c>
      <c r="C182" s="89">
        <v>71000</v>
      </c>
      <c r="E182" s="65"/>
      <c r="F182" s="65">
        <f t="shared" si="19"/>
        <v>71000</v>
      </c>
      <c r="G182" s="65"/>
      <c r="H182" s="65"/>
      <c r="I182" s="65"/>
    </row>
    <row r="183" spans="2:9" x14ac:dyDescent="0.2">
      <c r="B183" s="93" t="s">
        <v>229</v>
      </c>
      <c r="C183" s="89">
        <v>20660.93</v>
      </c>
      <c r="E183" s="65"/>
      <c r="F183" s="65">
        <f t="shared" si="19"/>
        <v>20660.93</v>
      </c>
      <c r="G183" s="65"/>
      <c r="H183" s="65"/>
      <c r="I183" s="65"/>
    </row>
    <row r="184" spans="2:9" x14ac:dyDescent="0.2">
      <c r="B184" s="93" t="s">
        <v>230</v>
      </c>
      <c r="C184" s="89"/>
      <c r="E184" s="65"/>
      <c r="F184" s="65">
        <f t="shared" si="19"/>
        <v>0</v>
      </c>
      <c r="G184" s="65"/>
      <c r="H184" s="65"/>
      <c r="I184" s="65"/>
    </row>
    <row r="185" spans="2:9" x14ac:dyDescent="0.2">
      <c r="B185" s="93" t="s">
        <v>231</v>
      </c>
      <c r="C185" s="89">
        <v>8438.64</v>
      </c>
      <c r="E185" s="65"/>
      <c r="F185" s="65">
        <f t="shared" si="19"/>
        <v>8438.64</v>
      </c>
      <c r="G185" s="65"/>
      <c r="H185" s="65"/>
      <c r="I185" s="65"/>
    </row>
    <row r="186" spans="2:9" x14ac:dyDescent="0.2">
      <c r="B186" s="93" t="s">
        <v>232</v>
      </c>
      <c r="C186" s="89"/>
      <c r="E186" s="65"/>
      <c r="F186" s="65">
        <f t="shared" si="19"/>
        <v>0</v>
      </c>
      <c r="G186" s="65"/>
      <c r="H186" s="65"/>
      <c r="I186" s="65"/>
    </row>
    <row r="187" spans="2:9" x14ac:dyDescent="0.2">
      <c r="B187" s="93" t="s">
        <v>233</v>
      </c>
      <c r="C187" s="89"/>
      <c r="E187" s="65"/>
      <c r="F187" s="65">
        <f t="shared" si="19"/>
        <v>0</v>
      </c>
      <c r="G187" s="65"/>
      <c r="H187" s="65"/>
      <c r="I187" s="65"/>
    </row>
    <row r="188" spans="2:9" x14ac:dyDescent="0.2">
      <c r="B188" s="93" t="s">
        <v>234</v>
      </c>
      <c r="C188" s="89"/>
      <c r="E188" s="65"/>
      <c r="F188" s="65">
        <f t="shared" si="19"/>
        <v>0</v>
      </c>
      <c r="G188" s="65"/>
      <c r="H188" s="65"/>
      <c r="I188" s="65"/>
    </row>
    <row r="189" spans="2:9" x14ac:dyDescent="0.2">
      <c r="B189" s="93" t="s">
        <v>235</v>
      </c>
      <c r="C189" s="89">
        <v>39285.71</v>
      </c>
      <c r="E189" s="65"/>
      <c r="F189" s="65">
        <f t="shared" si="19"/>
        <v>39285.71</v>
      </c>
      <c r="G189" s="65"/>
      <c r="H189" s="65"/>
      <c r="I189" s="65"/>
    </row>
    <row r="190" spans="2:9" x14ac:dyDescent="0.2">
      <c r="B190" s="93" t="s">
        <v>236</v>
      </c>
      <c r="C190" s="89"/>
      <c r="E190" s="65"/>
      <c r="F190" s="65">
        <f t="shared" si="19"/>
        <v>0</v>
      </c>
      <c r="G190" s="65"/>
      <c r="H190" s="65"/>
      <c r="I190" s="65"/>
    </row>
    <row r="191" spans="2:9" x14ac:dyDescent="0.2">
      <c r="B191" s="93" t="s">
        <v>237</v>
      </c>
      <c r="C191" s="89"/>
      <c r="E191" s="65"/>
      <c r="F191" s="65">
        <f t="shared" si="19"/>
        <v>0</v>
      </c>
      <c r="G191" s="65"/>
      <c r="H191" s="65"/>
      <c r="I191" s="65"/>
    </row>
    <row r="192" spans="2:9" x14ac:dyDescent="0.2">
      <c r="B192" s="93" t="s">
        <v>238</v>
      </c>
      <c r="C192" s="89"/>
      <c r="E192" s="65"/>
      <c r="F192" s="65">
        <f t="shared" si="19"/>
        <v>0</v>
      </c>
      <c r="G192" s="65"/>
      <c r="H192" s="65"/>
      <c r="I192" s="65"/>
    </row>
    <row r="193" spans="2:9" x14ac:dyDescent="0.2">
      <c r="B193" s="93" t="s">
        <v>239</v>
      </c>
      <c r="C193" s="89">
        <v>31463</v>
      </c>
      <c r="E193" s="65"/>
      <c r="F193" s="65">
        <f t="shared" si="19"/>
        <v>31463</v>
      </c>
      <c r="G193" s="65"/>
      <c r="H193" s="65"/>
      <c r="I193" s="65"/>
    </row>
    <row r="194" spans="2:9" x14ac:dyDescent="0.2">
      <c r="B194" s="93" t="s">
        <v>240</v>
      </c>
      <c r="C194" s="89"/>
      <c r="E194" s="65"/>
      <c r="F194" s="65">
        <f t="shared" si="19"/>
        <v>0</v>
      </c>
      <c r="G194" s="65"/>
      <c r="H194" s="65"/>
      <c r="I194" s="65"/>
    </row>
    <row r="195" spans="2:9" x14ac:dyDescent="0.2">
      <c r="B195" s="93" t="s">
        <v>241</v>
      </c>
      <c r="C195" s="89">
        <v>34400</v>
      </c>
      <c r="E195" s="65"/>
      <c r="F195" s="65">
        <f t="shared" si="19"/>
        <v>34400</v>
      </c>
      <c r="G195" s="65"/>
      <c r="H195" s="65"/>
      <c r="I195" s="65"/>
    </row>
    <row r="196" spans="2:9" x14ac:dyDescent="0.2">
      <c r="B196" s="93" t="s">
        <v>242</v>
      </c>
      <c r="C196" s="89"/>
      <c r="E196" s="65"/>
      <c r="F196" s="65">
        <f t="shared" si="19"/>
        <v>0</v>
      </c>
      <c r="G196" s="65"/>
      <c r="H196" s="65"/>
      <c r="I196" s="65"/>
    </row>
    <row r="197" spans="2:9" x14ac:dyDescent="0.2">
      <c r="B197" s="93" t="s">
        <v>243</v>
      </c>
      <c r="C197" s="89"/>
      <c r="E197" s="65"/>
      <c r="F197" s="65">
        <f t="shared" si="19"/>
        <v>0</v>
      </c>
      <c r="G197" s="65"/>
      <c r="H197" s="65"/>
      <c r="I197" s="65"/>
    </row>
    <row r="198" spans="2:9" x14ac:dyDescent="0.2">
      <c r="B198" s="120" t="s">
        <v>244</v>
      </c>
      <c r="C198" s="89"/>
      <c r="E198" s="65"/>
      <c r="F198" s="65">
        <f t="shared" si="19"/>
        <v>0</v>
      </c>
      <c r="G198" s="65"/>
      <c r="H198" s="65"/>
      <c r="I198" s="65"/>
    </row>
    <row r="199" spans="2:9" x14ac:dyDescent="0.2">
      <c r="B199" s="93" t="s">
        <v>245</v>
      </c>
      <c r="C199" s="89"/>
      <c r="E199" s="65"/>
      <c r="F199" s="65">
        <f t="shared" si="19"/>
        <v>0</v>
      </c>
      <c r="G199" s="65"/>
      <c r="H199" s="65"/>
      <c r="I199" s="65"/>
    </row>
    <row r="200" spans="2:9" x14ac:dyDescent="0.2">
      <c r="B200" s="93" t="s">
        <v>246</v>
      </c>
      <c r="C200" s="89"/>
      <c r="E200" s="65"/>
      <c r="F200" s="65">
        <f t="shared" si="19"/>
        <v>0</v>
      </c>
      <c r="G200" s="65"/>
      <c r="H200" s="65"/>
      <c r="I200" s="65"/>
    </row>
    <row r="201" spans="2:9" x14ac:dyDescent="0.2">
      <c r="B201" s="93" t="s">
        <v>247</v>
      </c>
      <c r="C201" s="89">
        <v>150000</v>
      </c>
      <c r="E201" s="65"/>
      <c r="F201" s="65">
        <f t="shared" ref="F201:F240" si="20">+C201</f>
        <v>150000</v>
      </c>
      <c r="G201" s="65"/>
      <c r="H201" s="65"/>
      <c r="I201" s="65"/>
    </row>
    <row r="202" spans="2:9" x14ac:dyDescent="0.2">
      <c r="B202" s="93" t="s">
        <v>248</v>
      </c>
      <c r="C202" s="89">
        <v>215000</v>
      </c>
      <c r="E202" s="65"/>
      <c r="F202" s="65">
        <f t="shared" si="20"/>
        <v>215000</v>
      </c>
      <c r="G202" s="65"/>
      <c r="H202" s="65"/>
      <c r="I202" s="65"/>
    </row>
    <row r="203" spans="2:9" x14ac:dyDescent="0.2">
      <c r="B203" s="93" t="s">
        <v>249</v>
      </c>
      <c r="C203" s="89"/>
      <c r="E203" s="65"/>
      <c r="F203" s="65">
        <f t="shared" si="20"/>
        <v>0</v>
      </c>
      <c r="G203" s="65"/>
      <c r="H203" s="65"/>
      <c r="I203" s="65"/>
    </row>
    <row r="204" spans="2:9" x14ac:dyDescent="0.2">
      <c r="B204" s="93" t="s">
        <v>250</v>
      </c>
      <c r="C204" s="89"/>
      <c r="E204" s="65"/>
      <c r="F204" s="65">
        <f t="shared" si="20"/>
        <v>0</v>
      </c>
      <c r="G204" s="65"/>
      <c r="H204" s="65"/>
      <c r="I204" s="65"/>
    </row>
    <row r="205" spans="2:9" x14ac:dyDescent="0.2">
      <c r="B205" s="93" t="s">
        <v>251</v>
      </c>
      <c r="C205" s="89"/>
      <c r="E205" s="65"/>
      <c r="F205" s="65">
        <f t="shared" si="20"/>
        <v>0</v>
      </c>
      <c r="G205" s="65"/>
      <c r="H205" s="65"/>
      <c r="I205" s="65"/>
    </row>
    <row r="206" spans="2:9" x14ac:dyDescent="0.2">
      <c r="B206" s="93" t="s">
        <v>252</v>
      </c>
      <c r="C206" s="89"/>
      <c r="E206" s="65"/>
      <c r="F206" s="65">
        <f t="shared" si="20"/>
        <v>0</v>
      </c>
      <c r="G206" s="65"/>
      <c r="H206" s="65"/>
      <c r="I206" s="65"/>
    </row>
    <row r="207" spans="2:9" x14ac:dyDescent="0.2">
      <c r="B207" s="93" t="s">
        <v>253</v>
      </c>
      <c r="C207" s="89"/>
      <c r="E207" s="65"/>
      <c r="F207" s="65">
        <f t="shared" si="20"/>
        <v>0</v>
      </c>
      <c r="G207" s="65"/>
      <c r="H207" s="65"/>
      <c r="I207" s="65"/>
    </row>
    <row r="208" spans="2:9" x14ac:dyDescent="0.2">
      <c r="B208" s="93" t="s">
        <v>254</v>
      </c>
      <c r="C208" s="89"/>
      <c r="E208" s="65"/>
      <c r="F208" s="65">
        <f t="shared" si="20"/>
        <v>0</v>
      </c>
      <c r="G208" s="65"/>
      <c r="H208" s="65"/>
      <c r="I208" s="65"/>
    </row>
    <row r="209" spans="2:9" x14ac:dyDescent="0.2">
      <c r="B209" s="93" t="s">
        <v>255</v>
      </c>
      <c r="C209" s="89"/>
      <c r="E209" s="65"/>
      <c r="F209" s="65">
        <f t="shared" si="20"/>
        <v>0</v>
      </c>
      <c r="G209" s="65"/>
      <c r="H209" s="65"/>
      <c r="I209" s="65"/>
    </row>
    <row r="210" spans="2:9" x14ac:dyDescent="0.2">
      <c r="B210" s="93" t="s">
        <v>256</v>
      </c>
      <c r="C210" s="89"/>
      <c r="E210" s="65"/>
      <c r="F210" s="65">
        <f t="shared" si="20"/>
        <v>0</v>
      </c>
      <c r="G210" s="65"/>
      <c r="H210" s="65"/>
      <c r="I210" s="65"/>
    </row>
    <row r="211" spans="2:9" x14ac:dyDescent="0.2">
      <c r="B211" s="93" t="s">
        <v>257</v>
      </c>
      <c r="C211" s="89"/>
      <c r="E211" s="65"/>
      <c r="F211" s="65">
        <f t="shared" si="20"/>
        <v>0</v>
      </c>
      <c r="G211" s="65"/>
      <c r="H211" s="65"/>
      <c r="I211" s="65"/>
    </row>
    <row r="212" spans="2:9" x14ac:dyDescent="0.2">
      <c r="B212" s="93" t="s">
        <v>258</v>
      </c>
      <c r="C212" s="89"/>
      <c r="E212" s="65"/>
      <c r="F212" s="65">
        <f t="shared" si="20"/>
        <v>0</v>
      </c>
      <c r="G212" s="65"/>
      <c r="H212" s="65"/>
      <c r="I212" s="65"/>
    </row>
    <row r="213" spans="2:9" x14ac:dyDescent="0.2">
      <c r="B213" s="93" t="s">
        <v>259</v>
      </c>
      <c r="C213" s="89"/>
      <c r="E213" s="65"/>
      <c r="F213" s="65">
        <f t="shared" si="20"/>
        <v>0</v>
      </c>
      <c r="G213" s="65"/>
      <c r="H213" s="65"/>
      <c r="I213" s="65"/>
    </row>
    <row r="214" spans="2:9" x14ac:dyDescent="0.2">
      <c r="B214" s="93" t="s">
        <v>260</v>
      </c>
      <c r="C214" s="89"/>
      <c r="E214" s="65"/>
      <c r="F214" s="65">
        <f t="shared" si="20"/>
        <v>0</v>
      </c>
      <c r="G214" s="65"/>
      <c r="H214" s="65"/>
      <c r="I214" s="65"/>
    </row>
    <row r="215" spans="2:9" x14ac:dyDescent="0.2">
      <c r="B215" s="93" t="s">
        <v>261</v>
      </c>
      <c r="C215" s="89"/>
      <c r="E215" s="65"/>
      <c r="F215" s="65">
        <f t="shared" si="20"/>
        <v>0</v>
      </c>
      <c r="G215" s="65"/>
      <c r="H215" s="65"/>
      <c r="I215" s="65"/>
    </row>
    <row r="216" spans="2:9" x14ac:dyDescent="0.2">
      <c r="B216" s="93" t="s">
        <v>262</v>
      </c>
      <c r="C216" s="89"/>
      <c r="E216" s="65"/>
      <c r="F216" s="65">
        <f t="shared" si="20"/>
        <v>0</v>
      </c>
      <c r="G216" s="65"/>
      <c r="H216" s="65"/>
      <c r="I216" s="65"/>
    </row>
    <row r="217" spans="2:9" x14ac:dyDescent="0.2">
      <c r="B217" s="93" t="s">
        <v>263</v>
      </c>
      <c r="C217" s="89"/>
      <c r="E217" s="65"/>
      <c r="F217" s="65">
        <f t="shared" si="20"/>
        <v>0</v>
      </c>
      <c r="G217" s="65"/>
      <c r="H217" s="65"/>
      <c r="I217" s="65"/>
    </row>
    <row r="218" spans="2:9" x14ac:dyDescent="0.2">
      <c r="B218" s="93" t="s">
        <v>264</v>
      </c>
      <c r="C218" s="89"/>
      <c r="E218" s="65"/>
      <c r="F218" s="65">
        <f t="shared" si="20"/>
        <v>0</v>
      </c>
      <c r="G218" s="65"/>
      <c r="H218" s="65"/>
      <c r="I218" s="65"/>
    </row>
    <row r="219" spans="2:9" x14ac:dyDescent="0.2">
      <c r="B219" s="93" t="s">
        <v>265</v>
      </c>
      <c r="C219" s="89"/>
      <c r="E219" s="65"/>
      <c r="F219" s="65">
        <f t="shared" si="20"/>
        <v>0</v>
      </c>
      <c r="G219" s="65"/>
      <c r="H219" s="65"/>
      <c r="I219" s="65"/>
    </row>
    <row r="220" spans="2:9" x14ac:dyDescent="0.2">
      <c r="B220" s="93" t="s">
        <v>266</v>
      </c>
      <c r="C220" s="89"/>
      <c r="E220" s="65"/>
      <c r="F220" s="65">
        <f t="shared" si="20"/>
        <v>0</v>
      </c>
      <c r="G220" s="65"/>
      <c r="H220" s="65"/>
      <c r="I220" s="65"/>
    </row>
    <row r="221" spans="2:9" x14ac:dyDescent="0.2">
      <c r="B221" s="93" t="s">
        <v>267</v>
      </c>
      <c r="C221" s="89"/>
      <c r="E221" s="65"/>
      <c r="F221" s="65">
        <f t="shared" si="20"/>
        <v>0</v>
      </c>
      <c r="G221" s="65"/>
      <c r="H221" s="65"/>
      <c r="I221" s="65"/>
    </row>
    <row r="222" spans="2:9" x14ac:dyDescent="0.2">
      <c r="B222" s="93" t="s">
        <v>268</v>
      </c>
      <c r="C222" s="89"/>
      <c r="E222" s="65"/>
      <c r="F222" s="65">
        <f t="shared" si="20"/>
        <v>0</v>
      </c>
      <c r="G222" s="65"/>
      <c r="H222" s="65"/>
      <c r="I222" s="65"/>
    </row>
    <row r="223" spans="2:9" x14ac:dyDescent="0.2">
      <c r="B223" s="93" t="s">
        <v>269</v>
      </c>
      <c r="C223" s="89"/>
      <c r="E223" s="65"/>
      <c r="F223" s="65">
        <f t="shared" si="20"/>
        <v>0</v>
      </c>
      <c r="G223" s="65"/>
      <c r="H223" s="65"/>
      <c r="I223" s="65"/>
    </row>
    <row r="224" spans="2:9" x14ac:dyDescent="0.2">
      <c r="B224" s="93" t="s">
        <v>270</v>
      </c>
      <c r="C224" s="89"/>
      <c r="E224" s="65"/>
      <c r="F224" s="65">
        <f t="shared" si="20"/>
        <v>0</v>
      </c>
      <c r="G224" s="65"/>
      <c r="H224" s="65"/>
      <c r="I224" s="65"/>
    </row>
    <row r="225" spans="2:9" x14ac:dyDescent="0.2">
      <c r="B225" s="93" t="s">
        <v>271</v>
      </c>
      <c r="C225" s="89"/>
      <c r="E225" s="65"/>
      <c r="F225" s="65">
        <f t="shared" si="20"/>
        <v>0</v>
      </c>
      <c r="G225" s="65"/>
      <c r="H225" s="65"/>
      <c r="I225" s="65"/>
    </row>
    <row r="226" spans="2:9" x14ac:dyDescent="0.2">
      <c r="B226" s="93" t="s">
        <v>272</v>
      </c>
      <c r="C226" s="89"/>
      <c r="E226" s="65"/>
      <c r="F226" s="65">
        <f t="shared" si="20"/>
        <v>0</v>
      </c>
      <c r="G226" s="65"/>
      <c r="H226" s="65"/>
      <c r="I226" s="65"/>
    </row>
    <row r="227" spans="2:9" x14ac:dyDescent="0.2">
      <c r="B227" s="93" t="s">
        <v>273</v>
      </c>
      <c r="C227" s="89"/>
      <c r="E227" s="65"/>
      <c r="F227" s="65">
        <f t="shared" si="20"/>
        <v>0</v>
      </c>
      <c r="G227" s="65"/>
      <c r="H227" s="65"/>
      <c r="I227" s="65"/>
    </row>
    <row r="228" spans="2:9" x14ac:dyDescent="0.2">
      <c r="B228" s="93" t="s">
        <v>274</v>
      </c>
      <c r="C228" s="89"/>
      <c r="E228" s="65"/>
      <c r="F228" s="65">
        <f t="shared" si="20"/>
        <v>0</v>
      </c>
      <c r="G228" s="65"/>
      <c r="H228" s="65"/>
      <c r="I228" s="65"/>
    </row>
    <row r="229" spans="2:9" x14ac:dyDescent="0.2">
      <c r="B229" s="93" t="s">
        <v>275</v>
      </c>
      <c r="C229" s="89"/>
      <c r="E229" s="65"/>
      <c r="F229" s="65">
        <f t="shared" si="20"/>
        <v>0</v>
      </c>
      <c r="G229" s="65"/>
      <c r="H229" s="65"/>
      <c r="I229" s="65"/>
    </row>
    <row r="230" spans="2:9" x14ac:dyDescent="0.2">
      <c r="B230" s="93" t="s">
        <v>276</v>
      </c>
      <c r="C230" s="89"/>
      <c r="E230" s="65"/>
      <c r="F230" s="65">
        <f t="shared" si="20"/>
        <v>0</v>
      </c>
      <c r="G230" s="65"/>
      <c r="H230" s="65"/>
      <c r="I230" s="65"/>
    </row>
    <row r="231" spans="2:9" x14ac:dyDescent="0.2">
      <c r="B231" s="93" t="s">
        <v>277</v>
      </c>
      <c r="C231" s="89"/>
      <c r="E231" s="65"/>
      <c r="F231" s="65">
        <f t="shared" si="20"/>
        <v>0</v>
      </c>
      <c r="G231" s="65"/>
      <c r="H231" s="65"/>
      <c r="I231" s="65"/>
    </row>
    <row r="232" spans="2:9" x14ac:dyDescent="0.2">
      <c r="B232" s="93" t="s">
        <v>278</v>
      </c>
      <c r="C232" s="89"/>
      <c r="E232" s="65"/>
      <c r="F232" s="65">
        <f t="shared" si="20"/>
        <v>0</v>
      </c>
      <c r="G232" s="65"/>
      <c r="H232" s="65"/>
      <c r="I232" s="65"/>
    </row>
    <row r="233" spans="2:9" x14ac:dyDescent="0.2">
      <c r="B233" s="93" t="s">
        <v>279</v>
      </c>
      <c r="C233" s="89"/>
      <c r="E233" s="65"/>
      <c r="F233" s="65">
        <f t="shared" si="20"/>
        <v>0</v>
      </c>
      <c r="G233" s="65"/>
      <c r="H233" s="65"/>
      <c r="I233" s="65"/>
    </row>
    <row r="234" spans="2:9" x14ac:dyDescent="0.2">
      <c r="B234" s="93" t="s">
        <v>280</v>
      </c>
      <c r="C234" s="89"/>
      <c r="E234" s="65"/>
      <c r="F234" s="65">
        <f t="shared" si="20"/>
        <v>0</v>
      </c>
      <c r="G234" s="65"/>
      <c r="H234" s="65"/>
      <c r="I234" s="65"/>
    </row>
    <row r="235" spans="2:9" x14ac:dyDescent="0.2">
      <c r="B235" s="93" t="s">
        <v>281</v>
      </c>
      <c r="C235" s="89"/>
      <c r="E235" s="65"/>
      <c r="F235" s="65">
        <f t="shared" si="20"/>
        <v>0</v>
      </c>
      <c r="G235" s="65"/>
      <c r="H235" s="65"/>
      <c r="I235" s="65"/>
    </row>
    <row r="236" spans="2:9" x14ac:dyDescent="0.2">
      <c r="B236" s="93" t="s">
        <v>282</v>
      </c>
      <c r="C236" s="89"/>
      <c r="E236" s="65"/>
      <c r="F236" s="65">
        <f t="shared" si="20"/>
        <v>0</v>
      </c>
      <c r="G236" s="65"/>
      <c r="H236" s="65"/>
      <c r="I236" s="65"/>
    </row>
    <row r="237" spans="2:9" x14ac:dyDescent="0.2">
      <c r="B237" s="93" t="s">
        <v>283</v>
      </c>
      <c r="C237" s="89"/>
      <c r="E237" s="65"/>
      <c r="F237" s="65">
        <f t="shared" si="20"/>
        <v>0</v>
      </c>
      <c r="G237" s="65"/>
      <c r="H237" s="65"/>
      <c r="I237" s="65"/>
    </row>
    <row r="238" spans="2:9" x14ac:dyDescent="0.2">
      <c r="B238" s="93" t="s">
        <v>284</v>
      </c>
      <c r="C238" s="89"/>
      <c r="E238" s="65"/>
      <c r="F238" s="65">
        <f t="shared" si="20"/>
        <v>0</v>
      </c>
      <c r="G238" s="65"/>
      <c r="H238" s="65"/>
      <c r="I238" s="65"/>
    </row>
    <row r="239" spans="2:9" x14ac:dyDescent="0.2">
      <c r="B239" s="93" t="s">
        <v>285</v>
      </c>
      <c r="C239" s="89"/>
      <c r="E239" s="65"/>
      <c r="F239" s="65">
        <f t="shared" si="20"/>
        <v>0</v>
      </c>
      <c r="G239" s="65"/>
      <c r="H239" s="65"/>
      <c r="I239" s="65"/>
    </row>
    <row r="240" spans="2:9" x14ac:dyDescent="0.2">
      <c r="B240" s="93" t="s">
        <v>286</v>
      </c>
      <c r="C240" s="89"/>
      <c r="E240" s="65"/>
      <c r="F240" s="65">
        <f t="shared" si="20"/>
        <v>0</v>
      </c>
      <c r="G240" s="65"/>
      <c r="H240" s="65"/>
      <c r="I240" s="65"/>
    </row>
    <row r="241" spans="2:14" ht="12.75" thickBot="1" x14ac:dyDescent="0.25">
      <c r="B241" s="34" t="s">
        <v>305</v>
      </c>
      <c r="C241" s="121">
        <f>SUM(C136:C240)</f>
        <v>33180810.080000002</v>
      </c>
      <c r="E241" s="121">
        <f>+K241</f>
        <v>34800000</v>
      </c>
      <c r="F241" s="121">
        <f t="shared" ref="F241:I241" si="21">SUM(F136:F240)</f>
        <v>33180810.080000002</v>
      </c>
      <c r="G241" s="121">
        <f t="shared" si="21"/>
        <v>0</v>
      </c>
      <c r="H241" s="121">
        <f t="shared" si="21"/>
        <v>0</v>
      </c>
      <c r="I241" s="121">
        <f t="shared" si="21"/>
        <v>0</v>
      </c>
      <c r="K241" s="110">
        <v>34800000</v>
      </c>
      <c r="L241" s="42">
        <f>+C241*5%</f>
        <v>1659040.5040000002</v>
      </c>
      <c r="M241" s="42">
        <f>+C241+L241</f>
        <v>34839850.583999999</v>
      </c>
      <c r="N241" s="142">
        <f>+M241-K241</f>
        <v>39850.583999998868</v>
      </c>
    </row>
    <row r="242" spans="2:14" ht="12.75" thickTop="1" x14ac:dyDescent="0.2">
      <c r="M242" s="143">
        <f>+C241/M241</f>
        <v>0.95238095238095244</v>
      </c>
    </row>
    <row r="243" spans="2:14" ht="12.75" thickBot="1" x14ac:dyDescent="0.25">
      <c r="B243" s="13" t="s">
        <v>306</v>
      </c>
      <c r="C243" s="40">
        <f>+C132+C241</f>
        <v>181651810.19000003</v>
      </c>
      <c r="D243" s="21"/>
      <c r="E243" s="40">
        <f>+E132+E241</f>
        <v>34800000</v>
      </c>
      <c r="F243" s="40">
        <f t="shared" ref="F243:I243" si="22">+F132+F241</f>
        <v>33180810.080000002</v>
      </c>
      <c r="G243" s="40">
        <f t="shared" si="22"/>
        <v>79552534.110000014</v>
      </c>
      <c r="H243" s="40">
        <f t="shared" si="22"/>
        <v>6500973.8200000003</v>
      </c>
      <c r="I243" s="40">
        <f t="shared" si="22"/>
        <v>20954802.5</v>
      </c>
    </row>
    <row r="244" spans="2:14" ht="12.75" thickTop="1" x14ac:dyDescent="0.2"/>
    <row r="245" spans="2:14" x14ac:dyDescent="0.2">
      <c r="B245" s="47" t="s">
        <v>302</v>
      </c>
      <c r="C245" s="38">
        <f>+C132</f>
        <v>148471000.11000001</v>
      </c>
    </row>
    <row r="246" spans="2:14" x14ac:dyDescent="0.2">
      <c r="B246" s="47" t="s">
        <v>305</v>
      </c>
      <c r="C246" s="38">
        <f>+C241</f>
        <v>33180810.080000002</v>
      </c>
    </row>
    <row r="247" spans="2:14" ht="12.75" thickBot="1" x14ac:dyDescent="0.25">
      <c r="B247" s="47" t="s">
        <v>307</v>
      </c>
      <c r="C247" s="40">
        <f>+C245+C246</f>
        <v>181651810.19000003</v>
      </c>
    </row>
    <row r="248" spans="2:14" ht="12.75" thickTop="1" x14ac:dyDescent="0.2"/>
    <row r="249" spans="2:14" x14ac:dyDescent="0.2">
      <c r="B249" s="37" t="s">
        <v>309</v>
      </c>
      <c r="C249" s="38">
        <f>+'I &amp; E Sub Sch. Dt.30-12-22 - F'!C172+'Fixed Asset Schedule FY 2021-22'!F111+'Fixed Asset Schedule FY 2021-22'!G111</f>
        <v>181961594.19000003</v>
      </c>
      <c r="F249" s="41">
        <f>+'Fixed Asset MCE FY 2021-22'!F111+'Fixed Asset MCE FY 2021-22'!G111</f>
        <v>33180810.079999998</v>
      </c>
      <c r="G249" s="41">
        <f>+'I &amp; E Sub Sch. Dt.30-12-22 - F'!C172:C172</f>
        <v>148471000.11000001</v>
      </c>
    </row>
    <row r="250" spans="2:14" ht="12.75" thickBot="1" x14ac:dyDescent="0.25">
      <c r="B250" s="39" t="s">
        <v>158</v>
      </c>
      <c r="C250" s="40">
        <f>+C247-C249</f>
        <v>-309784</v>
      </c>
      <c r="F250" s="42">
        <f>+F243-F249</f>
        <v>0</v>
      </c>
      <c r="G250" s="42">
        <f>+G132-G249</f>
        <v>-68918466</v>
      </c>
    </row>
    <row r="251" spans="2:14" ht="12.75" thickTop="1" x14ac:dyDescent="0.2">
      <c r="B251" s="37" t="s">
        <v>310</v>
      </c>
      <c r="C251" s="38">
        <f>+'Fixed Asset Schedule FY 2021-22'!P111</f>
        <v>309784</v>
      </c>
      <c r="F251" s="41"/>
      <c r="G251" s="41">
        <f>+C76</f>
        <v>68918466</v>
      </c>
    </row>
    <row r="252" spans="2:14" ht="12.75" thickBot="1" x14ac:dyDescent="0.25">
      <c r="B252" s="122" t="s">
        <v>308</v>
      </c>
      <c r="C252" s="40">
        <f>+C250+C251</f>
        <v>0</v>
      </c>
      <c r="F252" s="41"/>
      <c r="G252" s="42">
        <f>+G250+G251</f>
        <v>0</v>
      </c>
    </row>
    <row r="253" spans="2:14" ht="12.75" thickTop="1" x14ac:dyDescent="0.2"/>
  </sheetData>
  <mergeCells count="6">
    <mergeCell ref="B1:C1"/>
    <mergeCell ref="E1:I1"/>
    <mergeCell ref="B2:C2"/>
    <mergeCell ref="E2:I2"/>
    <mergeCell ref="B134:C134"/>
    <mergeCell ref="E134:I1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tabSelected="1" workbookViewId="0">
      <selection activeCell="O3" sqref="O3"/>
    </sheetView>
  </sheetViews>
  <sheetFormatPr defaultColWidth="36.28515625" defaultRowHeight="12" x14ac:dyDescent="0.2"/>
  <cols>
    <col min="1" max="1" width="6.42578125" style="49" customWidth="1"/>
    <col min="2" max="2" width="10.85546875" style="49" customWidth="1"/>
    <col min="3" max="3" width="12.42578125" style="49" bestFit="1" customWidth="1"/>
    <col min="4" max="4" width="13.28515625" style="124" customWidth="1"/>
    <col min="5" max="5" width="13.42578125" style="49" bestFit="1" customWidth="1"/>
    <col min="6" max="6" width="13.7109375" style="49" customWidth="1"/>
    <col min="7" max="7" width="14.140625" style="49" customWidth="1"/>
    <col min="8" max="8" width="19" style="49" hidden="1" customWidth="1"/>
    <col min="9" max="9" width="1.140625" style="49" customWidth="1"/>
    <col min="10" max="11" width="12.28515625" style="49" customWidth="1"/>
    <col min="12" max="13" width="11" style="49" customWidth="1"/>
    <col min="14" max="14" width="11.7109375" style="49" customWidth="1"/>
    <col min="15" max="15" width="12.42578125" style="49" customWidth="1"/>
    <col min="16" max="16" width="36.28515625" style="49" hidden="1" customWidth="1"/>
    <col min="17" max="16384" width="36.28515625" style="49"/>
  </cols>
  <sheetData>
    <row r="1" spans="2:16" s="56" customFormat="1" ht="55.5" customHeight="1" x14ac:dyDescent="0.25">
      <c r="B1" s="150" t="s">
        <v>311</v>
      </c>
      <c r="C1" s="150"/>
      <c r="D1" s="150"/>
      <c r="E1" s="150"/>
      <c r="F1" s="150"/>
      <c r="G1" s="150"/>
      <c r="H1" s="150"/>
      <c r="J1" s="150" t="s">
        <v>311</v>
      </c>
      <c r="K1" s="150"/>
      <c r="L1" s="150"/>
      <c r="M1" s="150"/>
      <c r="N1" s="150"/>
      <c r="O1" s="150"/>
      <c r="P1" s="150"/>
    </row>
    <row r="2" spans="2:16" s="55" customFormat="1" ht="96" x14ac:dyDescent="0.25">
      <c r="B2" s="54" t="s">
        <v>312</v>
      </c>
      <c r="C2" s="54" t="s">
        <v>313</v>
      </c>
      <c r="D2" s="63" t="s">
        <v>314</v>
      </c>
      <c r="E2" s="54" t="s">
        <v>315</v>
      </c>
      <c r="F2" s="83" t="s">
        <v>316</v>
      </c>
      <c r="G2" s="83" t="s">
        <v>301</v>
      </c>
      <c r="J2" s="54" t="s">
        <v>312</v>
      </c>
      <c r="K2" s="54" t="s">
        <v>313</v>
      </c>
      <c r="L2" s="63" t="s">
        <v>314</v>
      </c>
      <c r="M2" s="54" t="s">
        <v>315</v>
      </c>
      <c r="N2" s="83" t="s">
        <v>316</v>
      </c>
      <c r="O2" s="83" t="s">
        <v>301</v>
      </c>
    </row>
    <row r="3" spans="2:16" x14ac:dyDescent="0.2">
      <c r="B3" s="51" t="s">
        <v>317</v>
      </c>
      <c r="C3" s="65">
        <f>+'NAAC 4.1.4 FY 2021-22 - Data'!E243</f>
        <v>34800000</v>
      </c>
      <c r="D3" s="65">
        <f>+'NAAC 4.1.4 FY 2021-22 - Data'!F243</f>
        <v>33180810.080000002</v>
      </c>
      <c r="E3" s="65">
        <f>+'NAAC 4.1.4 FY 2021-22 - Data'!G243</f>
        <v>79552534.110000014</v>
      </c>
      <c r="F3" s="65">
        <f>+'NAAC 4.1.4 FY 2021-22 - Data'!H243</f>
        <v>6500973.8200000003</v>
      </c>
      <c r="G3" s="65">
        <f>+'NAAC 4.1.4 FY 2021-22 - Data'!I243</f>
        <v>20954802.5</v>
      </c>
      <c r="J3" s="51" t="s">
        <v>317</v>
      </c>
      <c r="K3" s="65">
        <f>+C3/100000</f>
        <v>348</v>
      </c>
      <c r="L3" s="65">
        <f t="shared" ref="L3:O3" si="0">+D3/100000</f>
        <v>331.80810080000003</v>
      </c>
      <c r="M3" s="65">
        <f t="shared" si="0"/>
        <v>795.52534110000011</v>
      </c>
      <c r="N3" s="65">
        <f t="shared" si="0"/>
        <v>65.009738200000001</v>
      </c>
      <c r="O3" s="65">
        <f t="shared" si="0"/>
        <v>209.548025</v>
      </c>
    </row>
    <row r="4" spans="2:16" x14ac:dyDescent="0.2">
      <c r="B4" s="50"/>
      <c r="C4" s="50"/>
      <c r="D4" s="123"/>
      <c r="E4" s="50"/>
      <c r="F4" s="50"/>
      <c r="G4" s="50"/>
      <c r="J4" s="50"/>
      <c r="K4" s="50"/>
      <c r="L4" s="123"/>
      <c r="M4" s="50"/>
      <c r="N4" s="50"/>
      <c r="O4" s="50"/>
    </row>
    <row r="5" spans="2:16" x14ac:dyDescent="0.2">
      <c r="B5" s="50"/>
      <c r="C5" s="50"/>
      <c r="D5" s="123"/>
      <c r="E5" s="50"/>
      <c r="F5" s="50"/>
      <c r="G5" s="50"/>
      <c r="J5" s="50"/>
      <c r="K5" s="50"/>
      <c r="L5" s="123"/>
      <c r="M5" s="50"/>
      <c r="N5" s="50"/>
      <c r="O5" s="50"/>
    </row>
    <row r="6" spans="2:16" x14ac:dyDescent="0.2">
      <c r="B6" s="50"/>
      <c r="C6" s="50"/>
      <c r="D6" s="123"/>
      <c r="E6" s="50"/>
      <c r="F6" s="50"/>
      <c r="G6" s="50"/>
      <c r="J6" s="50"/>
      <c r="K6" s="50"/>
      <c r="L6" s="123"/>
      <c r="M6" s="50"/>
      <c r="N6" s="50"/>
      <c r="O6" s="50"/>
    </row>
    <row r="7" spans="2:16" x14ac:dyDescent="0.2">
      <c r="B7" s="50"/>
      <c r="C7" s="50"/>
      <c r="D7" s="123"/>
      <c r="E7" s="50"/>
      <c r="F7" s="50"/>
      <c r="G7" s="50"/>
      <c r="J7" s="50"/>
      <c r="K7" s="50"/>
      <c r="L7" s="123"/>
      <c r="M7" s="50"/>
      <c r="N7" s="50"/>
      <c r="O7" s="50"/>
    </row>
    <row r="8" spans="2:16" x14ac:dyDescent="0.2">
      <c r="B8" s="50"/>
      <c r="C8" s="50"/>
      <c r="D8" s="123"/>
      <c r="E8" s="50"/>
      <c r="F8" s="50"/>
      <c r="G8" s="50"/>
      <c r="J8" s="50"/>
      <c r="K8" s="50"/>
      <c r="L8" s="123"/>
      <c r="M8" s="50"/>
      <c r="N8" s="50"/>
      <c r="O8" s="50"/>
    </row>
    <row r="9" spans="2:16" x14ac:dyDescent="0.2">
      <c r="B9" s="50"/>
      <c r="C9" s="50"/>
      <c r="D9" s="123"/>
      <c r="E9" s="50"/>
      <c r="F9" s="50"/>
      <c r="G9" s="50"/>
      <c r="J9" s="50"/>
      <c r="K9" s="50"/>
      <c r="L9" s="123"/>
      <c r="M9" s="50"/>
      <c r="N9" s="50"/>
      <c r="O9" s="50"/>
    </row>
    <row r="11" spans="2:16" x14ac:dyDescent="0.2">
      <c r="B11" s="48" t="s">
        <v>318</v>
      </c>
      <c r="C11" s="58">
        <f>'NAAC 4.1.4 FY 2021-22 - Data'!E243</f>
        <v>34800000</v>
      </c>
      <c r="D11" s="124">
        <f>'NAAC 4.1.4 FY 2021-22 - Data'!F243</f>
        <v>33180810.080000002</v>
      </c>
      <c r="E11" s="58">
        <f>'NAAC 4.1.4 FY 2021-22 - Data'!G243</f>
        <v>79552534.110000014</v>
      </c>
      <c r="F11" s="58">
        <f>'NAAC 4.1.4 FY 2021-22 - Data'!H243</f>
        <v>6500973.8200000003</v>
      </c>
      <c r="G11" s="58">
        <f>'NAAC 4.1.4 FY 2021-22 - Data'!I243</f>
        <v>20954802.5</v>
      </c>
    </row>
    <row r="12" spans="2:16" ht="12.75" thickBot="1" x14ac:dyDescent="0.25">
      <c r="B12" s="48" t="s">
        <v>158</v>
      </c>
      <c r="C12" s="110">
        <f>+C3-C11</f>
        <v>0</v>
      </c>
      <c r="D12" s="125">
        <f>+D3-D11</f>
        <v>0</v>
      </c>
      <c r="E12" s="110">
        <f t="shared" ref="E12:G12" si="1">+E3-E11</f>
        <v>0</v>
      </c>
      <c r="F12" s="110">
        <f t="shared" si="1"/>
        <v>0</v>
      </c>
      <c r="G12" s="110">
        <f t="shared" si="1"/>
        <v>0</v>
      </c>
    </row>
    <row r="13" spans="2:16" ht="12.75" thickTop="1" x14ac:dyDescent="0.2"/>
    <row r="14" spans="2:16" x14ac:dyDescent="0.2">
      <c r="C14" s="58"/>
      <c r="E14" s="58"/>
      <c r="F14" s="58"/>
      <c r="G14" s="58"/>
    </row>
  </sheetData>
  <mergeCells count="2">
    <mergeCell ref="B1:H1"/>
    <mergeCell ref="J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&amp; E Sub Sch. Dt.30-12-22 - F</vt:lpstr>
      <vt:lpstr>Expenditure FY 2021-22</vt:lpstr>
      <vt:lpstr>Expenditure Ex.Salary FY 21-22</vt:lpstr>
      <vt:lpstr>Fixed Asset Schedule FY 2021-22</vt:lpstr>
      <vt:lpstr>Fixed Asset MCE FY 2021-22</vt:lpstr>
      <vt:lpstr>NAAC 4.1.4 FY 2021-22 - Data</vt:lpstr>
      <vt:lpstr>NAAC 4.1.4 FY 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2023-11-29T10:24:22Z</dcterms:modified>
</cp:coreProperties>
</file>